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c06221f9d3d3cd/Documents/byofa/"/>
    </mc:Choice>
  </mc:AlternateContent>
  <xr:revisionPtr revIDLastSave="1" documentId="8_{B63862F1-67B8-4A2B-97FB-18ADB6AEF1C5}" xr6:coauthVersionLast="45" xr6:coauthVersionMax="45" xr10:uidLastSave="{4B615A87-E5E8-43AD-948F-EBD787803909}"/>
  <bookViews>
    <workbookView xWindow="-108" yWindow="-108" windowWidth="23256" windowHeight="12576" activeTab="2" xr2:uid="{00000000-000D-0000-FFFF-FFFF00000000}"/>
  </bookViews>
  <sheets>
    <sheet name="Work" sheetId="2" r:id="rId1"/>
    <sheet name="Retirement" sheetId="1" r:id="rId2"/>
    <sheet name="Asset Allocation" sheetId="3" r:id="rId3"/>
    <sheet name="Product" sheetId="4" r:id="rId4"/>
    <sheet name="Portfoli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" i="3" l="1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5" i="3"/>
  <c r="G14" i="5" l="1"/>
  <c r="H7" i="5"/>
  <c r="H8" i="5"/>
  <c r="H9" i="5"/>
  <c r="H12" i="5"/>
  <c r="H13" i="5"/>
  <c r="H6" i="5"/>
  <c r="H14" i="5" l="1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L5" i="3"/>
  <c r="M5" i="3" s="1"/>
  <c r="K5" i="3"/>
  <c r="G5" i="3"/>
  <c r="H5" i="3" s="1"/>
  <c r="E6" i="3" s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5" i="3"/>
  <c r="G6" i="3" l="1"/>
  <c r="H6" i="3" s="1"/>
  <c r="E7" i="3" s="1"/>
  <c r="G7" i="3" s="1"/>
  <c r="H7" i="3" s="1"/>
  <c r="E8" i="3" s="1"/>
  <c r="J6" i="3"/>
  <c r="O5" i="3"/>
  <c r="Q5" i="3" s="1"/>
  <c r="I6" i="2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M6" i="2"/>
  <c r="N6" i="2" s="1"/>
  <c r="N5" i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M5" i="1"/>
  <c r="M6" i="1" s="1"/>
  <c r="M7" i="1" s="1"/>
  <c r="L6" i="3" l="1"/>
  <c r="M6" i="3" s="1"/>
  <c r="G8" i="3"/>
  <c r="H8" i="3" s="1"/>
  <c r="E9" i="3" s="1"/>
  <c r="J6" i="2"/>
  <c r="K6" i="2" s="1"/>
  <c r="M8" i="1"/>
  <c r="M9" i="1" s="1"/>
  <c r="H4" i="1"/>
  <c r="J7" i="3" l="1"/>
  <c r="L7" i="3" s="1"/>
  <c r="M7" i="3" s="1"/>
  <c r="O6" i="3"/>
  <c r="Q6" i="3" s="1"/>
  <c r="G9" i="3"/>
  <c r="H9" i="3" s="1"/>
  <c r="E10" i="3" s="1"/>
  <c r="O6" i="2"/>
  <c r="M7" i="2" s="1"/>
  <c r="H5" i="1"/>
  <c r="L4" i="1"/>
  <c r="M10" i="1"/>
  <c r="J8" i="3" l="1"/>
  <c r="L8" i="3" s="1"/>
  <c r="M8" i="3" s="1"/>
  <c r="O7" i="3"/>
  <c r="Q7" i="3" s="1"/>
  <c r="G10" i="3"/>
  <c r="H10" i="3" s="1"/>
  <c r="E11" i="3" s="1"/>
  <c r="O4" i="1"/>
  <c r="Q6" i="2"/>
  <c r="N7" i="2"/>
  <c r="O7" i="2" s="1"/>
  <c r="M8" i="2" s="1"/>
  <c r="N8" i="2" s="1"/>
  <c r="O8" i="2" s="1"/>
  <c r="M9" i="2" s="1"/>
  <c r="N9" i="2" s="1"/>
  <c r="O9" i="2" s="1"/>
  <c r="M10" i="2" s="1"/>
  <c r="N10" i="2" s="1"/>
  <c r="O10" i="2" s="1"/>
  <c r="M11" i="2" s="1"/>
  <c r="P4" i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H6" i="1"/>
  <c r="L5" i="1"/>
  <c r="M11" i="1"/>
  <c r="J9" i="3" l="1"/>
  <c r="L9" i="3" s="1"/>
  <c r="M9" i="3" s="1"/>
  <c r="O8" i="3"/>
  <c r="Q8" i="3" s="1"/>
  <c r="G11" i="3"/>
  <c r="H11" i="3" s="1"/>
  <c r="E12" i="3" s="1"/>
  <c r="O5" i="1"/>
  <c r="Q5" i="1"/>
  <c r="Q4" i="1"/>
  <c r="N11" i="2"/>
  <c r="O11" i="2" s="1"/>
  <c r="M12" i="2" s="1"/>
  <c r="H7" i="1"/>
  <c r="L6" i="1"/>
  <c r="Q6" i="1" s="1"/>
  <c r="M12" i="1"/>
  <c r="J10" i="3" l="1"/>
  <c r="O9" i="3"/>
  <c r="Q9" i="3" s="1"/>
  <c r="G12" i="3"/>
  <c r="H12" i="3" s="1"/>
  <c r="E13" i="3" s="1"/>
  <c r="O6" i="1"/>
  <c r="N12" i="2"/>
  <c r="O12" i="2" s="1"/>
  <c r="M13" i="2" s="1"/>
  <c r="H8" i="1"/>
  <c r="L7" i="1"/>
  <c r="Q7" i="1" s="1"/>
  <c r="M13" i="1"/>
  <c r="L10" i="3" l="1"/>
  <c r="M10" i="3" s="1"/>
  <c r="G13" i="3"/>
  <c r="H13" i="3" s="1"/>
  <c r="E14" i="3" s="1"/>
  <c r="O7" i="1"/>
  <c r="N13" i="2"/>
  <c r="O13" i="2" s="1"/>
  <c r="M14" i="2" s="1"/>
  <c r="H9" i="1"/>
  <c r="L8" i="1"/>
  <c r="Q8" i="1" s="1"/>
  <c r="M14" i="1"/>
  <c r="J11" i="3" l="1"/>
  <c r="O10" i="3"/>
  <c r="Q10" i="3" s="1"/>
  <c r="G14" i="3"/>
  <c r="H14" i="3" s="1"/>
  <c r="E15" i="3" s="1"/>
  <c r="O8" i="1"/>
  <c r="N14" i="2"/>
  <c r="O14" i="2" s="1"/>
  <c r="M15" i="2" s="1"/>
  <c r="H10" i="1"/>
  <c r="L9" i="1"/>
  <c r="Q9" i="1" s="1"/>
  <c r="M15" i="1"/>
  <c r="L11" i="3" l="1"/>
  <c r="M11" i="3" s="1"/>
  <c r="G15" i="3"/>
  <c r="H15" i="3" s="1"/>
  <c r="E16" i="3" s="1"/>
  <c r="O9" i="1"/>
  <c r="N15" i="2"/>
  <c r="O15" i="2" s="1"/>
  <c r="M16" i="2" s="1"/>
  <c r="H11" i="1"/>
  <c r="L10" i="1"/>
  <c r="Q10" i="1" s="1"/>
  <c r="M16" i="1"/>
  <c r="J12" i="3" l="1"/>
  <c r="O11" i="3"/>
  <c r="Q11" i="3" s="1"/>
  <c r="G16" i="3"/>
  <c r="H16" i="3" s="1"/>
  <c r="E17" i="3" s="1"/>
  <c r="O10" i="1"/>
  <c r="N16" i="2"/>
  <c r="O16" i="2" s="1"/>
  <c r="M17" i="2" s="1"/>
  <c r="H12" i="1"/>
  <c r="L11" i="1"/>
  <c r="Q11" i="1" s="1"/>
  <c r="M17" i="1"/>
  <c r="L12" i="3" l="1"/>
  <c r="M12" i="3" s="1"/>
  <c r="G17" i="3"/>
  <c r="H17" i="3" s="1"/>
  <c r="E18" i="3" s="1"/>
  <c r="O11" i="1"/>
  <c r="N17" i="2"/>
  <c r="O17" i="2" s="1"/>
  <c r="M18" i="2" s="1"/>
  <c r="H13" i="1"/>
  <c r="L12" i="1"/>
  <c r="Q12" i="1" s="1"/>
  <c r="M18" i="1"/>
  <c r="J13" i="3" l="1"/>
  <c r="O12" i="3"/>
  <c r="Q12" i="3" s="1"/>
  <c r="G18" i="3"/>
  <c r="H18" i="3" s="1"/>
  <c r="E19" i="3" s="1"/>
  <c r="O12" i="1"/>
  <c r="N18" i="2"/>
  <c r="O18" i="2" s="1"/>
  <c r="M19" i="2" s="1"/>
  <c r="H14" i="1"/>
  <c r="L13" i="1"/>
  <c r="Q13" i="1" s="1"/>
  <c r="M19" i="1"/>
  <c r="L13" i="3" l="1"/>
  <c r="M13" i="3" s="1"/>
  <c r="G19" i="3"/>
  <c r="H19" i="3" s="1"/>
  <c r="E20" i="3" s="1"/>
  <c r="O13" i="1"/>
  <c r="N19" i="2"/>
  <c r="O19" i="2" s="1"/>
  <c r="M20" i="2" s="1"/>
  <c r="H15" i="1"/>
  <c r="L14" i="1"/>
  <c r="Q14" i="1" s="1"/>
  <c r="M20" i="1"/>
  <c r="J14" i="3" l="1"/>
  <c r="L14" i="3" s="1"/>
  <c r="M14" i="3" s="1"/>
  <c r="O13" i="3"/>
  <c r="Q13" i="3" s="1"/>
  <c r="G20" i="3"/>
  <c r="H20" i="3" s="1"/>
  <c r="E21" i="3" s="1"/>
  <c r="O14" i="1"/>
  <c r="N20" i="2"/>
  <c r="O20" i="2" s="1"/>
  <c r="M21" i="2" s="1"/>
  <c r="H16" i="1"/>
  <c r="L15" i="1"/>
  <c r="Q15" i="1" s="1"/>
  <c r="M21" i="1"/>
  <c r="J15" i="3" l="1"/>
  <c r="O14" i="3"/>
  <c r="Q14" i="3" s="1"/>
  <c r="G21" i="3"/>
  <c r="H21" i="3" s="1"/>
  <c r="E22" i="3" s="1"/>
  <c r="O15" i="1"/>
  <c r="N21" i="2"/>
  <c r="O21" i="2" s="1"/>
  <c r="M22" i="2" s="1"/>
  <c r="H17" i="1"/>
  <c r="L16" i="1"/>
  <c r="Q16" i="1" s="1"/>
  <c r="M22" i="1"/>
  <c r="L15" i="3" l="1"/>
  <c r="M15" i="3" s="1"/>
  <c r="G22" i="3"/>
  <c r="H22" i="3" s="1"/>
  <c r="E23" i="3" s="1"/>
  <c r="O16" i="1"/>
  <c r="N22" i="2"/>
  <c r="O22" i="2" s="1"/>
  <c r="M23" i="2" s="1"/>
  <c r="H18" i="1"/>
  <c r="L17" i="1"/>
  <c r="Q17" i="1" s="1"/>
  <c r="M23" i="1"/>
  <c r="J16" i="3" l="1"/>
  <c r="O15" i="3"/>
  <c r="Q15" i="3" s="1"/>
  <c r="G23" i="3"/>
  <c r="H23" i="3" s="1"/>
  <c r="E24" i="3" s="1"/>
  <c r="O17" i="1"/>
  <c r="N23" i="2"/>
  <c r="O23" i="2" s="1"/>
  <c r="M24" i="2" s="1"/>
  <c r="H19" i="1"/>
  <c r="L18" i="1"/>
  <c r="Q18" i="1" s="1"/>
  <c r="M24" i="1"/>
  <c r="L16" i="3" l="1"/>
  <c r="M16" i="3" s="1"/>
  <c r="G24" i="3"/>
  <c r="H24" i="3" s="1"/>
  <c r="E25" i="3" s="1"/>
  <c r="O18" i="1"/>
  <c r="N24" i="2"/>
  <c r="O24" i="2" s="1"/>
  <c r="M25" i="2" s="1"/>
  <c r="H20" i="1"/>
  <c r="L19" i="1"/>
  <c r="Q19" i="1" s="1"/>
  <c r="M25" i="1"/>
  <c r="J17" i="3" l="1"/>
  <c r="L17" i="3" s="1"/>
  <c r="M17" i="3" s="1"/>
  <c r="O16" i="3"/>
  <c r="Q16" i="3" s="1"/>
  <c r="G25" i="3"/>
  <c r="H25" i="3" s="1"/>
  <c r="E26" i="3" s="1"/>
  <c r="O19" i="1"/>
  <c r="N25" i="2"/>
  <c r="O25" i="2" s="1"/>
  <c r="M26" i="2" s="1"/>
  <c r="H21" i="1"/>
  <c r="L20" i="1"/>
  <c r="Q20" i="1" s="1"/>
  <c r="M26" i="1"/>
  <c r="J18" i="3" l="1"/>
  <c r="L18" i="3" s="1"/>
  <c r="M18" i="3" s="1"/>
  <c r="O17" i="3"/>
  <c r="Q17" i="3" s="1"/>
  <c r="G26" i="3"/>
  <c r="H26" i="3" s="1"/>
  <c r="E27" i="3" s="1"/>
  <c r="O20" i="1"/>
  <c r="N26" i="2"/>
  <c r="O26" i="2" s="1"/>
  <c r="M27" i="2" s="1"/>
  <c r="H22" i="1"/>
  <c r="L21" i="1"/>
  <c r="Q21" i="1" s="1"/>
  <c r="M27" i="1"/>
  <c r="J19" i="3" l="1"/>
  <c r="O18" i="3"/>
  <c r="Q18" i="3" s="1"/>
  <c r="G27" i="3"/>
  <c r="H27" i="3" s="1"/>
  <c r="E28" i="3" s="1"/>
  <c r="O21" i="1"/>
  <c r="N27" i="2"/>
  <c r="O27" i="2" s="1"/>
  <c r="M28" i="2" s="1"/>
  <c r="H23" i="1"/>
  <c r="L22" i="1"/>
  <c r="Q22" i="1" s="1"/>
  <c r="M28" i="1"/>
  <c r="L19" i="3" l="1"/>
  <c r="M19" i="3"/>
  <c r="G28" i="3"/>
  <c r="H28" i="3" s="1"/>
  <c r="E29" i="3" s="1"/>
  <c r="O22" i="1"/>
  <c r="N28" i="2"/>
  <c r="O28" i="2" s="1"/>
  <c r="M29" i="2" s="1"/>
  <c r="H24" i="1"/>
  <c r="L23" i="1"/>
  <c r="Q23" i="1" s="1"/>
  <c r="M29" i="1"/>
  <c r="J20" i="3" l="1"/>
  <c r="L20" i="3" s="1"/>
  <c r="M20" i="3" s="1"/>
  <c r="O19" i="3"/>
  <c r="Q19" i="3" s="1"/>
  <c r="G29" i="3"/>
  <c r="H29" i="3" s="1"/>
  <c r="E30" i="3" s="1"/>
  <c r="O23" i="1"/>
  <c r="N29" i="2"/>
  <c r="O29" i="2" s="1"/>
  <c r="M30" i="2" s="1"/>
  <c r="H25" i="1"/>
  <c r="L24" i="1"/>
  <c r="Q24" i="1" s="1"/>
  <c r="M30" i="1"/>
  <c r="J21" i="3" l="1"/>
  <c r="L21" i="3" s="1"/>
  <c r="M21" i="3" s="1"/>
  <c r="O20" i="3"/>
  <c r="Q20" i="3" s="1"/>
  <c r="G30" i="3"/>
  <c r="H30" i="3" s="1"/>
  <c r="E31" i="3" s="1"/>
  <c r="O24" i="1"/>
  <c r="N30" i="2"/>
  <c r="O30" i="2" s="1"/>
  <c r="M31" i="2" s="1"/>
  <c r="H26" i="1"/>
  <c r="L25" i="1"/>
  <c r="Q25" i="1" s="1"/>
  <c r="M31" i="1"/>
  <c r="J22" i="3" l="1"/>
  <c r="O21" i="3"/>
  <c r="Q21" i="3" s="1"/>
  <c r="G31" i="3"/>
  <c r="H31" i="3" s="1"/>
  <c r="E32" i="3" s="1"/>
  <c r="O25" i="1"/>
  <c r="N31" i="2"/>
  <c r="O31" i="2" s="1"/>
  <c r="M32" i="2" s="1"/>
  <c r="H27" i="1"/>
  <c r="L26" i="1"/>
  <c r="Q26" i="1" s="1"/>
  <c r="M32" i="1"/>
  <c r="L22" i="3" l="1"/>
  <c r="M22" i="3" s="1"/>
  <c r="G32" i="3"/>
  <c r="H32" i="3" s="1"/>
  <c r="E33" i="3" s="1"/>
  <c r="O26" i="1"/>
  <c r="N32" i="2"/>
  <c r="O32" i="2" s="1"/>
  <c r="M33" i="2" s="1"/>
  <c r="H28" i="1"/>
  <c r="L27" i="1"/>
  <c r="Q27" i="1" s="1"/>
  <c r="M33" i="1"/>
  <c r="J23" i="3" l="1"/>
  <c r="O22" i="3"/>
  <c r="Q22" i="3" s="1"/>
  <c r="G33" i="3"/>
  <c r="H33" i="3" s="1"/>
  <c r="E34" i="3" s="1"/>
  <c r="O27" i="1"/>
  <c r="N33" i="2"/>
  <c r="O33" i="2" s="1"/>
  <c r="M34" i="2" s="1"/>
  <c r="H29" i="1"/>
  <c r="L28" i="1"/>
  <c r="Q28" i="1" s="1"/>
  <c r="M34" i="1"/>
  <c r="L23" i="3" l="1"/>
  <c r="M23" i="3" s="1"/>
  <c r="G34" i="3"/>
  <c r="H34" i="3" s="1"/>
  <c r="E35" i="3" s="1"/>
  <c r="O28" i="1"/>
  <c r="N34" i="2"/>
  <c r="O34" i="2" s="1"/>
  <c r="M35" i="2" s="1"/>
  <c r="H30" i="1"/>
  <c r="L29" i="1"/>
  <c r="Q29" i="1" s="1"/>
  <c r="M35" i="1"/>
  <c r="J24" i="3" l="1"/>
  <c r="L24" i="3" s="1"/>
  <c r="M24" i="3" s="1"/>
  <c r="O23" i="3"/>
  <c r="Q23" i="3" s="1"/>
  <c r="G35" i="3"/>
  <c r="H35" i="3" s="1"/>
  <c r="E36" i="3" s="1"/>
  <c r="O29" i="1"/>
  <c r="N35" i="2"/>
  <c r="O35" i="2" s="1"/>
  <c r="M36" i="2" s="1"/>
  <c r="H31" i="1"/>
  <c r="L30" i="1"/>
  <c r="Q30" i="1" s="1"/>
  <c r="M36" i="1"/>
  <c r="J25" i="3" l="1"/>
  <c r="O24" i="3"/>
  <c r="Q24" i="3" s="1"/>
  <c r="G36" i="3"/>
  <c r="H36" i="3" s="1"/>
  <c r="E37" i="3" s="1"/>
  <c r="O30" i="1"/>
  <c r="N36" i="2"/>
  <c r="O36" i="2" s="1"/>
  <c r="M37" i="2" s="1"/>
  <c r="H32" i="1"/>
  <c r="L31" i="1"/>
  <c r="Q31" i="1" s="1"/>
  <c r="M37" i="1"/>
  <c r="L25" i="3" l="1"/>
  <c r="M25" i="3" s="1"/>
  <c r="G37" i="3"/>
  <c r="H37" i="3" s="1"/>
  <c r="E38" i="3" s="1"/>
  <c r="O31" i="1"/>
  <c r="N37" i="2"/>
  <c r="O37" i="2" s="1"/>
  <c r="M38" i="2" s="1"/>
  <c r="H33" i="1"/>
  <c r="L32" i="1"/>
  <c r="Q32" i="1" s="1"/>
  <c r="J26" i="3" l="1"/>
  <c r="L26" i="3" s="1"/>
  <c r="M26" i="3" s="1"/>
  <c r="O25" i="3"/>
  <c r="Q25" i="3" s="1"/>
  <c r="G38" i="3"/>
  <c r="H38" i="3" s="1"/>
  <c r="E39" i="3" s="1"/>
  <c r="O32" i="1"/>
  <c r="N38" i="2"/>
  <c r="O38" i="2" s="1"/>
  <c r="M39" i="2" s="1"/>
  <c r="H34" i="1"/>
  <c r="L33" i="1"/>
  <c r="Q33" i="1" s="1"/>
  <c r="J27" i="3" l="1"/>
  <c r="L27" i="3" s="1"/>
  <c r="M27" i="3" s="1"/>
  <c r="O26" i="3"/>
  <c r="Q26" i="3" s="1"/>
  <c r="G39" i="3"/>
  <c r="H39" i="3" s="1"/>
  <c r="O33" i="1"/>
  <c r="N39" i="2"/>
  <c r="O39" i="2" s="1"/>
  <c r="M40" i="2" s="1"/>
  <c r="H35" i="1"/>
  <c r="L34" i="1"/>
  <c r="Q34" i="1" s="1"/>
  <c r="J28" i="3" l="1"/>
  <c r="L28" i="3" s="1"/>
  <c r="M28" i="3" s="1"/>
  <c r="O27" i="3"/>
  <c r="Q27" i="3" s="1"/>
  <c r="O34" i="1"/>
  <c r="N40" i="2"/>
  <c r="O40" i="2" s="1"/>
  <c r="H36" i="1"/>
  <c r="L35" i="1"/>
  <c r="Q35" i="1" s="1"/>
  <c r="J29" i="3" l="1"/>
  <c r="O28" i="3"/>
  <c r="Q28" i="3" s="1"/>
  <c r="O35" i="1"/>
  <c r="H37" i="1"/>
  <c r="L36" i="1"/>
  <c r="Q36" i="1" s="1"/>
  <c r="L29" i="3" l="1"/>
  <c r="M29" i="3" s="1"/>
  <c r="O36" i="1"/>
  <c r="L37" i="1"/>
  <c r="Q37" i="1" s="1"/>
  <c r="J30" i="3" l="1"/>
  <c r="L30" i="3" s="1"/>
  <c r="M30" i="3" s="1"/>
  <c r="O29" i="3"/>
  <c r="Q29" i="3" s="1"/>
  <c r="O37" i="1"/>
  <c r="H7" i="2"/>
  <c r="J7" i="2" s="1"/>
  <c r="J31" i="3" l="1"/>
  <c r="O30" i="3"/>
  <c r="Q30" i="3" s="1"/>
  <c r="K7" i="2"/>
  <c r="M31" i="3" l="1"/>
  <c r="L31" i="3"/>
  <c r="H8" i="2"/>
  <c r="J8" i="2" s="1"/>
  <c r="K8" i="2" s="1"/>
  <c r="Q7" i="2"/>
  <c r="J32" i="3" l="1"/>
  <c r="L32" i="3" s="1"/>
  <c r="M32" i="3" s="1"/>
  <c r="O31" i="3"/>
  <c r="Q31" i="3" s="1"/>
  <c r="H9" i="2"/>
  <c r="Q8" i="2"/>
  <c r="J33" i="3" l="1"/>
  <c r="O32" i="3"/>
  <c r="Q32" i="3" s="1"/>
  <c r="J9" i="2"/>
  <c r="K9" i="2" s="1"/>
  <c r="L33" i="3" l="1"/>
  <c r="M33" i="3" s="1"/>
  <c r="Q9" i="2"/>
  <c r="H10" i="2"/>
  <c r="J34" i="3" l="1"/>
  <c r="O33" i="3"/>
  <c r="Q33" i="3" s="1"/>
  <c r="J10" i="2"/>
  <c r="K10" i="2" s="1"/>
  <c r="L34" i="3" l="1"/>
  <c r="M34" i="3" s="1"/>
  <c r="Q10" i="2"/>
  <c r="H11" i="2"/>
  <c r="J35" i="3" l="1"/>
  <c r="L35" i="3" s="1"/>
  <c r="M35" i="3" s="1"/>
  <c r="O34" i="3"/>
  <c r="Q34" i="3" s="1"/>
  <c r="J11" i="2"/>
  <c r="K11" i="2" s="1"/>
  <c r="J36" i="3" l="1"/>
  <c r="O35" i="3"/>
  <c r="Q35" i="3" s="1"/>
  <c r="Q11" i="2"/>
  <c r="H12" i="2"/>
  <c r="L36" i="3" l="1"/>
  <c r="M36" i="3" s="1"/>
  <c r="J12" i="2"/>
  <c r="K12" i="2" s="1"/>
  <c r="J37" i="3" l="1"/>
  <c r="O36" i="3"/>
  <c r="Q36" i="3" s="1"/>
  <c r="Q12" i="2"/>
  <c r="H13" i="2"/>
  <c r="M37" i="3" l="1"/>
  <c r="L37" i="3"/>
  <c r="J13" i="2"/>
  <c r="K13" i="2" s="1"/>
  <c r="J38" i="3" l="1"/>
  <c r="L38" i="3" s="1"/>
  <c r="M38" i="3" s="1"/>
  <c r="O37" i="3"/>
  <c r="Q37" i="3" s="1"/>
  <c r="Q13" i="2"/>
  <c r="H14" i="2"/>
  <c r="J39" i="3" l="1"/>
  <c r="L39" i="3" s="1"/>
  <c r="M39" i="3" s="1"/>
  <c r="O39" i="3" s="1"/>
  <c r="Q39" i="3" s="1"/>
  <c r="O38" i="3"/>
  <c r="Q38" i="3" s="1"/>
  <c r="J14" i="2"/>
  <c r="K14" i="2" s="1"/>
  <c r="Q14" i="2" l="1"/>
  <c r="H15" i="2"/>
  <c r="J15" i="2" l="1"/>
  <c r="K15" i="2" s="1"/>
  <c r="H16" i="2" l="1"/>
  <c r="Q15" i="2"/>
  <c r="J16" i="2" l="1"/>
  <c r="K16" i="2" s="1"/>
  <c r="H17" i="2" l="1"/>
  <c r="Q16" i="2"/>
  <c r="J17" i="2" l="1"/>
  <c r="K17" i="2" s="1"/>
  <c r="H18" i="2" l="1"/>
  <c r="Q17" i="2"/>
  <c r="J18" i="2" l="1"/>
  <c r="K18" i="2" s="1"/>
  <c r="Q18" i="2" l="1"/>
  <c r="H19" i="2"/>
  <c r="J19" i="2" l="1"/>
  <c r="K19" i="2" s="1"/>
  <c r="H20" i="2" l="1"/>
  <c r="Q19" i="2"/>
  <c r="J20" i="2" l="1"/>
  <c r="K20" i="2" s="1"/>
  <c r="H21" i="2" l="1"/>
  <c r="Q20" i="2"/>
  <c r="J21" i="2" l="1"/>
  <c r="K21" i="2" s="1"/>
  <c r="H22" i="2" l="1"/>
  <c r="Q21" i="2"/>
  <c r="J22" i="2" l="1"/>
  <c r="K22" i="2" s="1"/>
  <c r="H23" i="2" l="1"/>
  <c r="Q22" i="2"/>
  <c r="J23" i="2" l="1"/>
  <c r="K23" i="2" s="1"/>
  <c r="H24" i="2" l="1"/>
  <c r="Q23" i="2"/>
  <c r="J24" i="2" l="1"/>
  <c r="K24" i="2" s="1"/>
  <c r="H25" i="2" l="1"/>
  <c r="Q24" i="2"/>
  <c r="J25" i="2" l="1"/>
  <c r="K25" i="2" s="1"/>
  <c r="Q25" i="2" l="1"/>
  <c r="H26" i="2"/>
  <c r="J26" i="2" l="1"/>
  <c r="K26" i="2" s="1"/>
  <c r="H27" i="2" l="1"/>
  <c r="Q26" i="2"/>
  <c r="J27" i="2" l="1"/>
  <c r="K27" i="2" s="1"/>
  <c r="Q27" i="2" l="1"/>
  <c r="H28" i="2"/>
  <c r="J28" i="2" l="1"/>
  <c r="K28" i="2" s="1"/>
  <c r="H29" i="2" l="1"/>
  <c r="Q28" i="2"/>
  <c r="J29" i="2" l="1"/>
  <c r="K29" i="2" s="1"/>
  <c r="Q29" i="2" l="1"/>
  <c r="H30" i="2"/>
  <c r="J30" i="2" l="1"/>
  <c r="K30" i="2" s="1"/>
  <c r="Q30" i="2" l="1"/>
  <c r="H31" i="2"/>
  <c r="J31" i="2" l="1"/>
  <c r="K31" i="2" s="1"/>
  <c r="Q31" i="2" l="1"/>
  <c r="H32" i="2"/>
  <c r="J32" i="2" l="1"/>
  <c r="K32" i="2" s="1"/>
  <c r="Q32" i="2" l="1"/>
  <c r="H33" i="2"/>
  <c r="J33" i="2" l="1"/>
  <c r="K33" i="2" s="1"/>
  <c r="H34" i="2" l="1"/>
  <c r="Q33" i="2"/>
  <c r="J34" i="2" l="1"/>
  <c r="K34" i="2" s="1"/>
  <c r="H35" i="2" l="1"/>
  <c r="Q34" i="2"/>
  <c r="J35" i="2" l="1"/>
  <c r="K35" i="2" s="1"/>
  <c r="Q35" i="2" l="1"/>
  <c r="H36" i="2"/>
  <c r="J36" i="2" l="1"/>
  <c r="K36" i="2" s="1"/>
  <c r="Q36" i="2" l="1"/>
  <c r="H37" i="2"/>
  <c r="J37" i="2" l="1"/>
  <c r="K37" i="2" s="1"/>
  <c r="H38" i="2" l="1"/>
  <c r="Q37" i="2"/>
  <c r="J38" i="2" l="1"/>
  <c r="K38" i="2" s="1"/>
  <c r="H39" i="2" l="1"/>
  <c r="Q38" i="2"/>
  <c r="J39" i="2" l="1"/>
  <c r="K39" i="2" s="1"/>
  <c r="Q39" i="2" l="1"/>
  <c r="H40" i="2"/>
  <c r="J40" i="2" l="1"/>
  <c r="K40" i="2" s="1"/>
  <c r="Q40" i="2" s="1"/>
  <c r="D6" i="1" s="1"/>
  <c r="G4" i="1" l="1"/>
  <c r="I4" i="1" s="1"/>
  <c r="J4" i="1" s="1"/>
  <c r="G5" i="1" s="1"/>
  <c r="I5" i="1" s="1"/>
  <c r="J5" i="1" s="1"/>
  <c r="G6" i="1" s="1"/>
  <c r="I6" i="1" s="1"/>
  <c r="J6" i="1" s="1"/>
  <c r="G7" i="1" s="1"/>
  <c r="I7" i="1" s="1"/>
  <c r="J7" i="1" s="1"/>
  <c r="G8" i="1" s="1"/>
  <c r="I8" i="1" s="1"/>
  <c r="J8" i="1" s="1"/>
  <c r="G9" i="1" s="1"/>
  <c r="I9" i="1" s="1"/>
  <c r="J9" i="1" s="1"/>
  <c r="G10" i="1" s="1"/>
  <c r="I10" i="1" s="1"/>
  <c r="J10" i="1" s="1"/>
  <c r="G11" i="1" s="1"/>
  <c r="I11" i="1" s="1"/>
  <c r="J11" i="1" s="1"/>
  <c r="G12" i="1" s="1"/>
  <c r="I12" i="1" s="1"/>
  <c r="J12" i="1" s="1"/>
  <c r="G13" i="1" s="1"/>
  <c r="I13" i="1" s="1"/>
  <c r="J13" i="1" s="1"/>
  <c r="G14" i="1" s="1"/>
  <c r="I14" i="1" s="1"/>
  <c r="J14" i="1" s="1"/>
  <c r="G15" i="1" s="1"/>
  <c r="I15" i="1" s="1"/>
  <c r="J15" i="1" s="1"/>
  <c r="G16" i="1" s="1"/>
  <c r="I16" i="1" s="1"/>
  <c r="J16" i="1" s="1"/>
  <c r="G17" i="1" s="1"/>
  <c r="I17" i="1" s="1"/>
  <c r="J17" i="1" s="1"/>
  <c r="G18" i="1" s="1"/>
  <c r="I18" i="1" s="1"/>
  <c r="J18" i="1" s="1"/>
  <c r="G19" i="1" s="1"/>
  <c r="I19" i="1" s="1"/>
  <c r="J19" i="1" s="1"/>
  <c r="G20" i="1" s="1"/>
  <c r="I20" i="1" s="1"/>
  <c r="J20" i="1" s="1"/>
  <c r="G21" i="1" s="1"/>
  <c r="I21" i="1" l="1"/>
  <c r="J21" i="1" s="1"/>
  <c r="G22" i="1" s="1"/>
  <c r="I22" i="1" l="1"/>
  <c r="J22" i="1" s="1"/>
  <c r="G23" i="1" s="1"/>
  <c r="I23" i="1" s="1"/>
  <c r="J23" i="1" s="1"/>
  <c r="G24" i="1" s="1"/>
  <c r="I24" i="1" s="1"/>
  <c r="J24" i="1" s="1"/>
  <c r="G25" i="1" s="1"/>
  <c r="I25" i="1" l="1"/>
  <c r="J25" i="1" s="1"/>
  <c r="G26" i="1" s="1"/>
  <c r="I26" i="1" l="1"/>
  <c r="J26" i="1" s="1"/>
  <c r="G27" i="1" s="1"/>
  <c r="I27" i="1" l="1"/>
  <c r="J27" i="1" s="1"/>
  <c r="G28" i="1" s="1"/>
  <c r="I28" i="1" l="1"/>
  <c r="J28" i="1" s="1"/>
  <c r="G29" i="1" s="1"/>
  <c r="I29" i="1" l="1"/>
  <c r="J29" i="1" s="1"/>
  <c r="G30" i="1" s="1"/>
  <c r="I30" i="1" l="1"/>
  <c r="J30" i="1" s="1"/>
  <c r="G31" i="1" s="1"/>
  <c r="I31" i="1" l="1"/>
  <c r="J31" i="1" s="1"/>
  <c r="G32" i="1" s="1"/>
  <c r="I32" i="1" l="1"/>
  <c r="J32" i="1" s="1"/>
  <c r="G33" i="1" s="1"/>
  <c r="I33" i="1" l="1"/>
  <c r="J33" i="1" s="1"/>
  <c r="G34" i="1" s="1"/>
  <c r="I34" i="1" l="1"/>
  <c r="J34" i="1" s="1"/>
  <c r="G35" i="1" s="1"/>
  <c r="I35" i="1" l="1"/>
  <c r="J35" i="1" s="1"/>
  <c r="G36" i="1" s="1"/>
  <c r="I36" i="1" l="1"/>
  <c r="J36" i="1" s="1"/>
  <c r="G37" i="1" s="1"/>
  <c r="I37" i="1" l="1"/>
  <c r="J37" i="1" s="1"/>
</calcChain>
</file>

<file path=xl/sharedStrings.xml><?xml version="1.0" encoding="utf-8"?>
<sst xmlns="http://schemas.openxmlformats.org/spreadsheetml/2006/main" count="170" uniqueCount="111">
  <si>
    <t>Balance</t>
  </si>
  <si>
    <t>Growth</t>
  </si>
  <si>
    <t>End of Yr.</t>
  </si>
  <si>
    <t>Work</t>
  </si>
  <si>
    <t>Withdraw</t>
  </si>
  <si>
    <t>Year</t>
  </si>
  <si>
    <t>Contributions</t>
  </si>
  <si>
    <t>Assumptions</t>
  </si>
  <si>
    <t>R of R</t>
  </si>
  <si>
    <t>Retire</t>
  </si>
  <si>
    <t>Inflation</t>
  </si>
  <si>
    <t>ATR</t>
  </si>
  <si>
    <t>CPP</t>
  </si>
  <si>
    <t>OAS</t>
  </si>
  <si>
    <t>Tax</t>
  </si>
  <si>
    <t>Net Income</t>
  </si>
  <si>
    <t>Income</t>
  </si>
  <si>
    <t>Future Contributions</t>
  </si>
  <si>
    <t>Previous Contirbutions</t>
  </si>
  <si>
    <t>End of Year</t>
  </si>
  <si>
    <t>Contirbution</t>
  </si>
  <si>
    <t>Contribution</t>
  </si>
  <si>
    <t>Total</t>
  </si>
  <si>
    <t>Pre-Tax Inc.</t>
  </si>
  <si>
    <t>Overview of Retirement Health</t>
  </si>
  <si>
    <t>Safety - Fixed Income</t>
  </si>
  <si>
    <t>Growth - Equity</t>
  </si>
  <si>
    <t>Contibution</t>
  </si>
  <si>
    <t>% Growth</t>
  </si>
  <si>
    <t>% Safety</t>
  </si>
  <si>
    <t>RoR Growth</t>
  </si>
  <si>
    <t>RoR Safety</t>
  </si>
  <si>
    <t>Contribute</t>
  </si>
  <si>
    <t>Vanguard Canada All Cap Index ETF</t>
  </si>
  <si>
    <t>6 bp</t>
  </si>
  <si>
    <t xml:space="preserve"># of </t>
  </si>
  <si>
    <t>https://www.vanguardcanada.ca/individual/indv/en/product.html#/fundDetail/etf/portId=9561/assetCode=equit</t>
  </si>
  <si>
    <t>Vanguard FTSE Canada Index ETF</t>
  </si>
  <si>
    <t>https://www.vanguardcanada.ca/individual/indv/en/product.html#/fundDetail/etf/portId=9554/assetCode=equity/?overview</t>
  </si>
  <si>
    <t>iShares Core S&amp;P / TSX Capped Composite Index ETF</t>
  </si>
  <si>
    <t>https://www.blackrock.com/ca/individual/en/products/239837/ishares-sptsx-capped-composite-index-etf</t>
  </si>
  <si>
    <t>Ticker</t>
  </si>
  <si>
    <t>VCN</t>
  </si>
  <si>
    <t>XIC</t>
  </si>
  <si>
    <t>VCE</t>
  </si>
  <si>
    <t>Equity</t>
  </si>
  <si>
    <t>Canada</t>
  </si>
  <si>
    <t>U.S.</t>
  </si>
  <si>
    <t>VTI</t>
  </si>
  <si>
    <t>3 bp</t>
  </si>
  <si>
    <t>Currency</t>
  </si>
  <si>
    <t>$Can</t>
  </si>
  <si>
    <t>$us</t>
  </si>
  <si>
    <t>https://investor.vanguard.com/etf/profile/portfolio/vti</t>
  </si>
  <si>
    <t>ITOT</t>
  </si>
  <si>
    <t>International Developed</t>
  </si>
  <si>
    <t>https://www.ishares.com/us/products/239724/ishares-core-sp-total-us-stock-market-etf</t>
  </si>
  <si>
    <t>IEFA</t>
  </si>
  <si>
    <t>iShares Core MSCI EAFE ETF</t>
  </si>
  <si>
    <t>7 bp</t>
  </si>
  <si>
    <t>https://www.ishares.com/us/products/244049/ishares-core-msci-eafe-etf</t>
  </si>
  <si>
    <t>Emerging Markets</t>
  </si>
  <si>
    <t>12 bp</t>
  </si>
  <si>
    <t>VWO</t>
  </si>
  <si>
    <t>https://investor.vanguard.com/etf/profile/VWO</t>
  </si>
  <si>
    <t>14 bp</t>
  </si>
  <si>
    <t>IEMG</t>
  </si>
  <si>
    <t>https://www.ishares.com/us/products/244050/ishares-core-msci-emerging-markets-etf</t>
  </si>
  <si>
    <t>VAB</t>
  </si>
  <si>
    <t>VSB</t>
  </si>
  <si>
    <t>9 bp</t>
  </si>
  <si>
    <t>11 bp</t>
  </si>
  <si>
    <t>https://www.vanguardcanada.ca/advisors/products/en/detail/etf/9552/bond</t>
  </si>
  <si>
    <t>https://www.vanguardcanada.ca/advisors/products/en/detail/etf/9553/bond</t>
  </si>
  <si>
    <t>XBB</t>
  </si>
  <si>
    <t>10 bp</t>
  </si>
  <si>
    <t>https://www.blackrock.com/ca/individual/en/products/239493/ishares-canadian-universe-bond-index-etf</t>
  </si>
  <si>
    <t>iShares Core Canadian Universe Bond Index ETF</t>
  </si>
  <si>
    <t>Vanguard Total Stock Market ETF</t>
  </si>
  <si>
    <t>iShares Core S&amp;P Total US Stock Market ETF</t>
  </si>
  <si>
    <t>Vanguard FTSE Emerging Markets ETF</t>
  </si>
  <si>
    <t>iShares Core Emerging Markets ETF</t>
  </si>
  <si>
    <t>Vanguard Canadian Aggregate Bond Index ETF</t>
  </si>
  <si>
    <t>Vanguard Canadian Short-term Bond Index ETF</t>
  </si>
  <si>
    <t>https://www.blackrock.com/ca/individual/en/products/239491/ishares-canadian-short-term-bond-index-etf</t>
  </si>
  <si>
    <t>iShares Core Canadian Short Term Bond Index ETF</t>
  </si>
  <si>
    <t>XSB</t>
  </si>
  <si>
    <t>Name &amp; Asset Class</t>
  </si>
  <si>
    <t>GIC</t>
  </si>
  <si>
    <t>Cost</t>
  </si>
  <si>
    <t>Holdings</t>
  </si>
  <si>
    <t>R of R 1st 17 Yr</t>
  </si>
  <si>
    <t>R of R 2nd 17 Yr</t>
  </si>
  <si>
    <t>Competing Portfolio To RBC Select Balance Fund Of Funds Product</t>
  </si>
  <si>
    <t>International</t>
  </si>
  <si>
    <t>Em. Markets</t>
  </si>
  <si>
    <t>Fixed Income</t>
  </si>
  <si>
    <t>Weight</t>
  </si>
  <si>
    <t>Weighted</t>
  </si>
  <si>
    <t>Cost in bp</t>
  </si>
  <si>
    <t>basis points</t>
  </si>
  <si>
    <t>Low-Cost, Broad-Market, Index Products</t>
  </si>
  <si>
    <t>Or, a portion of fixed income into a GIC</t>
  </si>
  <si>
    <t>Other Interesting Product Useful For Specific Purposes</t>
  </si>
  <si>
    <t>https://www.blackrock.com/ca/individual/en/products/239836/ishares-sptsx-canadian-preferred-share-index-fund</t>
  </si>
  <si>
    <t>iShares S&amp;P/TSX Canadian Preferred Share Index ETF</t>
  </si>
  <si>
    <t>50 bp</t>
  </si>
  <si>
    <t>CPD</t>
  </si>
  <si>
    <t xml:space="preserve">Preferred shares have fixed income like characteristics but pay dividend income as opposed to interest income.  This can be useful in a non-registered account.  </t>
  </si>
  <si>
    <t>The idea is preferred shares are non-volatile and pay a steady dividend.  Although from about 2015 preferred shares have been more volatile than normal.</t>
  </si>
  <si>
    <t>What Happens To The Breakdown Between Growth &amp; Safety (Asset Allocation) If You Never Rebalance?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</si>
</sst>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;\-&quot;$&quot;#,##0"/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0.0%"/>
    <numFmt numFmtId="167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165" fontId="0" fillId="0" borderId="0" xfId="1" applyNumberFormat="1" applyFont="1"/>
    <xf numFmtId="6" fontId="0" fillId="0" borderId="0" xfId="0" applyNumberFormat="1"/>
    <xf numFmtId="0" fontId="0" fillId="0" borderId="0" xfId="0" applyFont="1"/>
    <xf numFmtId="0" fontId="2" fillId="0" borderId="0" xfId="0" applyFont="1"/>
    <xf numFmtId="0" fontId="0" fillId="0" borderId="0" xfId="1" applyNumberFormat="1" applyFont="1"/>
    <xf numFmtId="44" fontId="0" fillId="0" borderId="0" xfId="1" applyFont="1"/>
    <xf numFmtId="5" fontId="0" fillId="0" borderId="0" xfId="1" applyNumberFormat="1" applyFont="1"/>
    <xf numFmtId="44" fontId="2" fillId="0" borderId="0" xfId="1" applyFont="1"/>
    <xf numFmtId="6" fontId="0" fillId="0" borderId="0" xfId="1" applyNumberFormat="1" applyFont="1"/>
    <xf numFmtId="6" fontId="2" fillId="0" borderId="0" xfId="1" applyNumberFormat="1" applyFont="1"/>
    <xf numFmtId="166" fontId="0" fillId="0" borderId="0" xfId="0" applyNumberFormat="1"/>
    <xf numFmtId="0" fontId="2" fillId="0" borderId="0" xfId="0" applyFont="1" applyAlignment="1"/>
    <xf numFmtId="0" fontId="2" fillId="0" borderId="0" xfId="0" applyFont="1" applyBorder="1"/>
    <xf numFmtId="164" fontId="2" fillId="0" borderId="0" xfId="1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64" fontId="2" fillId="0" borderId="1" xfId="1" applyNumberFormat="1" applyFont="1" applyBorder="1"/>
    <xf numFmtId="44" fontId="2" fillId="0" borderId="1" xfId="1" applyFont="1" applyBorder="1"/>
    <xf numFmtId="0" fontId="2" fillId="0" borderId="1" xfId="0" applyFont="1" applyBorder="1" applyAlignment="1">
      <alignment horizontal="left"/>
    </xf>
    <xf numFmtId="9" fontId="0" fillId="0" borderId="0" xfId="0" applyNumberFormat="1"/>
    <xf numFmtId="167" fontId="0" fillId="0" borderId="0" xfId="0" applyNumberFormat="1"/>
    <xf numFmtId="6" fontId="1" fillId="0" borderId="0" xfId="1" applyNumberFormat="1" applyFont="1"/>
    <xf numFmtId="0" fontId="2" fillId="4" borderId="0" xfId="0" applyFont="1" applyFill="1"/>
    <xf numFmtId="0" fontId="2" fillId="4" borderId="0" xfId="0" applyFont="1" applyFill="1" applyBorder="1"/>
    <xf numFmtId="165" fontId="0" fillId="4" borderId="0" xfId="1" applyNumberFormat="1" applyFont="1" applyFill="1"/>
    <xf numFmtId="0" fontId="0" fillId="4" borderId="0" xfId="0" applyFont="1" applyFill="1"/>
    <xf numFmtId="165" fontId="0" fillId="4" borderId="0" xfId="0" applyNumberFormat="1" applyFill="1"/>
    <xf numFmtId="165" fontId="2" fillId="4" borderId="0" xfId="0" applyNumberFormat="1" applyFont="1" applyFill="1"/>
    <xf numFmtId="0" fontId="0" fillId="4" borderId="0" xfId="0" applyFill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6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quotePrefix="1"/>
    <xf numFmtId="0" fontId="0" fillId="0" borderId="1" xfId="0" applyBorder="1"/>
    <xf numFmtId="0" fontId="7" fillId="0" borderId="0" xfId="0" applyFont="1" applyAlignment="1">
      <alignment vertical="center" wrapText="1"/>
    </xf>
    <xf numFmtId="0" fontId="8" fillId="0" borderId="0" xfId="3" applyFont="1"/>
    <xf numFmtId="0" fontId="7" fillId="0" borderId="0" xfId="0" applyFont="1" applyAlignment="1">
      <alignment vertical="center"/>
    </xf>
    <xf numFmtId="0" fontId="9" fillId="0" borderId="0" xfId="0" applyFont="1"/>
    <xf numFmtId="0" fontId="2" fillId="0" borderId="0" xfId="0" quotePrefix="1" applyFont="1"/>
    <xf numFmtId="0" fontId="10" fillId="0" borderId="0" xfId="0" applyFont="1"/>
    <xf numFmtId="0" fontId="11" fillId="0" borderId="0" xfId="0" applyFont="1"/>
    <xf numFmtId="9" fontId="0" fillId="0" borderId="1" xfId="0" applyNumberFormat="1" applyBorder="1"/>
    <xf numFmtId="0" fontId="12" fillId="0" borderId="0" xfId="0" applyFont="1"/>
    <xf numFmtId="44" fontId="3" fillId="3" borderId="0" xfId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" xfId="0" applyFont="1" applyBorder="1" applyAlignment="1">
      <alignment horizontal="left"/>
    </xf>
    <xf numFmtId="44" fontId="2" fillId="0" borderId="0" xfId="1" applyFont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6" fillId="0" borderId="0" xfId="3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9" fontId="2" fillId="0" borderId="0" xfId="0" applyNumberFormat="1" applyFont="1"/>
    <xf numFmtId="9" fontId="2" fillId="0" borderId="0" xfId="2" applyFont="1"/>
    <xf numFmtId="9" fontId="2" fillId="0" borderId="1" xfId="2" quotePrefix="1" applyFont="1" applyBorder="1"/>
    <xf numFmtId="0" fontId="0" fillId="0" borderId="0" xfId="0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shares.com/us/products/244050/ishares-core-msci-emerging-markets-etf" TargetMode="External"/><Relationship Id="rId13" Type="http://schemas.openxmlformats.org/officeDocument/2006/relationships/hyperlink" Target="https://www.blackrock.com/ca/individual/en/products/239836/ishares-sptsx-canadian-preferred-share-index-fund" TargetMode="External"/><Relationship Id="rId3" Type="http://schemas.openxmlformats.org/officeDocument/2006/relationships/hyperlink" Target="https://www.blackrock.com/ca/individual/en/products/239837/ishares-sptsx-capped-composite-index-etf" TargetMode="External"/><Relationship Id="rId7" Type="http://schemas.openxmlformats.org/officeDocument/2006/relationships/hyperlink" Target="https://investor.vanguard.com/etf/profile/VWO" TargetMode="External"/><Relationship Id="rId12" Type="http://schemas.openxmlformats.org/officeDocument/2006/relationships/hyperlink" Target="https://www.blackrock.com/ca/individual/en/products/239491/ishares-canadian-short-term-bond-index-etf" TargetMode="External"/><Relationship Id="rId2" Type="http://schemas.openxmlformats.org/officeDocument/2006/relationships/hyperlink" Target="https://www.vanguardcanada.ca/individual/indv/en/product.html" TargetMode="External"/><Relationship Id="rId1" Type="http://schemas.openxmlformats.org/officeDocument/2006/relationships/hyperlink" Target="https://www.vanguardcanada.ca/individual/indv/en/product.html" TargetMode="External"/><Relationship Id="rId6" Type="http://schemas.openxmlformats.org/officeDocument/2006/relationships/hyperlink" Target="https://www.ishares.com/us/products/244049/ishares-core-msci-eafe-etf" TargetMode="External"/><Relationship Id="rId11" Type="http://schemas.openxmlformats.org/officeDocument/2006/relationships/hyperlink" Target="https://www.blackrock.com/ca/individual/en/products/239493/ishares-canadian-universe-bond-index-etf" TargetMode="External"/><Relationship Id="rId5" Type="http://schemas.openxmlformats.org/officeDocument/2006/relationships/hyperlink" Target="https://www.ishares.com/us/products/239724/ishares-core-sp-total-us-stock-market-etf" TargetMode="External"/><Relationship Id="rId10" Type="http://schemas.openxmlformats.org/officeDocument/2006/relationships/hyperlink" Target="https://www.vanguardcanada.ca/advisors/products/en/detail/etf/9553/bond" TargetMode="External"/><Relationship Id="rId4" Type="http://schemas.openxmlformats.org/officeDocument/2006/relationships/hyperlink" Target="https://investor.vanguard.com/etf/profile/portfolio/vti" TargetMode="External"/><Relationship Id="rId9" Type="http://schemas.openxmlformats.org/officeDocument/2006/relationships/hyperlink" Target="https://www.vanguardcanada.ca/advisors/products/en/detail/etf/9552/bond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8CC49-93B8-42A5-B335-497CE03B9767}">
  <dimension ref="D1:DH59"/>
  <sheetViews>
    <sheetView topLeftCell="A3" zoomScale="110" zoomScaleNormal="110" workbookViewId="0">
      <pane xSplit="4" ySplit="14" topLeftCell="E33" activePane="bottomRight" state="frozen"/>
      <selection activeCell="A3" sqref="A3"/>
      <selection pane="topRight" activeCell="E3" sqref="E3"/>
      <selection pane="bottomLeft" activeCell="A15" sqref="A15"/>
      <selection pane="bottomRight" activeCell="E10" sqref="E10"/>
    </sheetView>
  </sheetViews>
  <sheetFormatPr defaultRowHeight="14.4" x14ac:dyDescent="0.3"/>
  <cols>
    <col min="3" max="3" width="6.33203125" customWidth="1"/>
    <col min="4" max="4" width="13.6640625" customWidth="1"/>
    <col min="5" max="5" width="10" customWidth="1"/>
    <col min="6" max="6" width="2.33203125" customWidth="1"/>
    <col min="7" max="7" width="6.33203125" customWidth="1"/>
    <col min="8" max="8" width="13.88671875" style="6" bestFit="1" customWidth="1"/>
    <col min="9" max="9" width="11.6640625" style="6" bestFit="1" customWidth="1"/>
    <col min="10" max="10" width="12.33203125" style="6" bestFit="1" customWidth="1"/>
    <col min="11" max="11" width="11.88671875" style="6" bestFit="1" customWidth="1"/>
    <col min="12" max="12" width="2.21875" style="29" customWidth="1"/>
    <col min="13" max="13" width="12.21875" hidden="1" customWidth="1"/>
    <col min="14" max="14" width="12.5546875" hidden="1" customWidth="1"/>
    <col min="15" max="15" width="11.5546875" hidden="1" customWidth="1"/>
    <col min="16" max="16" width="2.6640625" style="29" hidden="1" customWidth="1"/>
    <col min="17" max="17" width="11.109375" style="33" hidden="1" customWidth="1"/>
  </cols>
  <sheetData>
    <row r="1" spans="4:112" s="4" customFormat="1" x14ac:dyDescent="0.3">
      <c r="F1" s="12"/>
      <c r="G1" s="12"/>
      <c r="H1" s="46" t="s">
        <v>17</v>
      </c>
      <c r="I1" s="46"/>
      <c r="J1" s="46"/>
      <c r="K1" s="46"/>
      <c r="L1" s="23"/>
      <c r="M1" s="47" t="s">
        <v>18</v>
      </c>
      <c r="N1" s="48"/>
      <c r="O1" s="48"/>
      <c r="P1" s="23"/>
      <c r="Q1" s="30"/>
    </row>
    <row r="2" spans="4:112" s="4" customFormat="1" x14ac:dyDescent="0.3">
      <c r="G2" s="4" t="s">
        <v>3</v>
      </c>
      <c r="H2" s="8"/>
      <c r="I2" s="8"/>
      <c r="J2" s="8"/>
      <c r="K2" s="8" t="s">
        <v>2</v>
      </c>
      <c r="L2" s="24"/>
      <c r="M2" s="14"/>
      <c r="N2" s="13"/>
      <c r="O2" s="13" t="s">
        <v>19</v>
      </c>
      <c r="P2" s="24"/>
      <c r="Q2" s="31" t="s">
        <v>22</v>
      </c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</row>
    <row r="3" spans="4:112" s="4" customFormat="1" ht="21" x14ac:dyDescent="0.4">
      <c r="E3" s="34" t="s">
        <v>24</v>
      </c>
      <c r="H3" s="8"/>
      <c r="I3" s="8"/>
      <c r="J3" s="8"/>
      <c r="K3" s="8"/>
      <c r="L3" s="24"/>
      <c r="M3" s="14"/>
      <c r="N3" s="13"/>
      <c r="O3" s="13"/>
      <c r="P3" s="24"/>
      <c r="Q3" s="31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</row>
    <row r="4" spans="4:112" s="4" customFormat="1" x14ac:dyDescent="0.3">
      <c r="G4" s="4" t="s">
        <v>3</v>
      </c>
      <c r="H4" s="50" t="s">
        <v>6</v>
      </c>
      <c r="I4" s="50"/>
      <c r="J4" s="50"/>
      <c r="K4" s="50"/>
      <c r="L4" s="24"/>
      <c r="M4" s="51" t="s">
        <v>18</v>
      </c>
      <c r="N4" s="51"/>
      <c r="O4" s="51"/>
      <c r="P4" s="24"/>
      <c r="Q4" s="31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</row>
    <row r="5" spans="4:112" s="4" customFormat="1" x14ac:dyDescent="0.3">
      <c r="D5" s="49" t="s">
        <v>7</v>
      </c>
      <c r="E5" s="49"/>
      <c r="F5" s="16"/>
      <c r="G5" s="16" t="s">
        <v>5</v>
      </c>
      <c r="H5" s="18" t="s">
        <v>0</v>
      </c>
      <c r="I5" s="18" t="s">
        <v>20</v>
      </c>
      <c r="J5" s="18" t="s">
        <v>1</v>
      </c>
      <c r="K5" s="18" t="s">
        <v>0</v>
      </c>
      <c r="L5" s="24"/>
      <c r="M5" s="17" t="s">
        <v>0</v>
      </c>
      <c r="N5" s="16" t="s">
        <v>1</v>
      </c>
      <c r="O5" s="16" t="s">
        <v>0</v>
      </c>
      <c r="P5" s="24"/>
      <c r="Q5" s="15" t="s">
        <v>22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</row>
    <row r="6" spans="4:112" x14ac:dyDescent="0.3">
      <c r="F6" s="1"/>
      <c r="G6" s="5">
        <v>1</v>
      </c>
      <c r="H6" s="9">
        <v>0</v>
      </c>
      <c r="I6" s="9">
        <f>E8</f>
        <v>6000</v>
      </c>
      <c r="J6" s="9">
        <f>(H6+I6)*$E$9</f>
        <v>384</v>
      </c>
      <c r="K6" s="9">
        <f>SUM(H6:J6)</f>
        <v>6384</v>
      </c>
      <c r="L6" s="25"/>
      <c r="M6" s="9">
        <f>E7</f>
        <v>0</v>
      </c>
      <c r="N6" s="9">
        <f t="shared" ref="N6:N40" si="0">M6*$E$9</f>
        <v>0</v>
      </c>
      <c r="O6" s="9">
        <f>SUM(M6:N6)</f>
        <v>0</v>
      </c>
      <c r="Q6" s="32">
        <f>K6+O6</f>
        <v>6384</v>
      </c>
    </row>
    <row r="7" spans="4:112" x14ac:dyDescent="0.3">
      <c r="D7" s="4" t="s">
        <v>0</v>
      </c>
      <c r="E7" s="7">
        <v>0</v>
      </c>
      <c r="F7" s="1"/>
      <c r="G7" s="5">
        <v>2</v>
      </c>
      <c r="H7" s="9">
        <f>K6</f>
        <v>6384</v>
      </c>
      <c r="I7" s="9">
        <f>I6</f>
        <v>6000</v>
      </c>
      <c r="J7" s="9">
        <f t="shared" ref="J7:J40" si="1">(H7+I7)*$E$9</f>
        <v>792.57600000000002</v>
      </c>
      <c r="K7" s="9">
        <f t="shared" ref="K7:K40" si="2">SUM(H7:J7)</f>
        <v>13176.576000000001</v>
      </c>
      <c r="L7" s="25"/>
      <c r="M7" s="9">
        <f>O6</f>
        <v>0</v>
      </c>
      <c r="N7" s="9">
        <f t="shared" si="0"/>
        <v>0</v>
      </c>
      <c r="O7" s="9">
        <f t="shared" ref="O7:O40" si="3">SUM(M7:N7)</f>
        <v>0</v>
      </c>
      <c r="Q7" s="32">
        <f t="shared" ref="Q7:Q40" si="4">K7+O7</f>
        <v>13176.576000000001</v>
      </c>
    </row>
    <row r="8" spans="4:112" x14ac:dyDescent="0.3">
      <c r="D8" s="4" t="s">
        <v>21</v>
      </c>
      <c r="E8" s="21">
        <v>6000</v>
      </c>
      <c r="F8" s="1"/>
      <c r="G8" s="5">
        <v>3</v>
      </c>
      <c r="H8" s="9">
        <f t="shared" ref="H8:H40" si="5">K7</f>
        <v>13176.576000000001</v>
      </c>
      <c r="I8" s="9">
        <f t="shared" ref="I8:I40" si="6">I7</f>
        <v>6000</v>
      </c>
      <c r="J8" s="9">
        <f t="shared" si="1"/>
        <v>1227.300864</v>
      </c>
      <c r="K8" s="9">
        <f t="shared" si="2"/>
        <v>20403.876864000002</v>
      </c>
      <c r="L8" s="25"/>
      <c r="M8" s="9">
        <f t="shared" ref="M8:M40" si="7">O7</f>
        <v>0</v>
      </c>
      <c r="N8" s="9">
        <f t="shared" si="0"/>
        <v>0</v>
      </c>
      <c r="O8" s="9">
        <f t="shared" si="3"/>
        <v>0</v>
      </c>
      <c r="Q8" s="32">
        <f t="shared" si="4"/>
        <v>20403.876864000002</v>
      </c>
    </row>
    <row r="9" spans="4:112" x14ac:dyDescent="0.3">
      <c r="D9" s="4" t="s">
        <v>8</v>
      </c>
      <c r="E9" s="11">
        <v>6.4000000000000001E-2</v>
      </c>
      <c r="F9" s="1"/>
      <c r="G9" s="5">
        <v>4</v>
      </c>
      <c r="H9" s="9">
        <f t="shared" si="5"/>
        <v>20403.876864000002</v>
      </c>
      <c r="I9" s="9">
        <f t="shared" si="6"/>
        <v>6000</v>
      </c>
      <c r="J9" s="9">
        <f t="shared" si="1"/>
        <v>1689.848119296</v>
      </c>
      <c r="K9" s="9">
        <f t="shared" si="2"/>
        <v>28093.724983296001</v>
      </c>
      <c r="L9" s="25"/>
      <c r="M9" s="9">
        <f t="shared" si="7"/>
        <v>0</v>
      </c>
      <c r="N9" s="9">
        <f t="shared" si="0"/>
        <v>0</v>
      </c>
      <c r="O9" s="9">
        <f t="shared" si="3"/>
        <v>0</v>
      </c>
      <c r="Q9" s="32">
        <f t="shared" si="4"/>
        <v>28093.724983296001</v>
      </c>
    </row>
    <row r="10" spans="4:112" x14ac:dyDescent="0.3">
      <c r="D10" s="4"/>
      <c r="E10" s="20"/>
      <c r="F10" s="1"/>
      <c r="G10" s="5">
        <v>5</v>
      </c>
      <c r="H10" s="9">
        <f t="shared" si="5"/>
        <v>28093.724983296001</v>
      </c>
      <c r="I10" s="9">
        <f t="shared" si="6"/>
        <v>6000</v>
      </c>
      <c r="J10" s="9">
        <f t="shared" si="1"/>
        <v>2181.9983989309439</v>
      </c>
      <c r="K10" s="9">
        <f t="shared" si="2"/>
        <v>36275.723382226948</v>
      </c>
      <c r="L10" s="25"/>
      <c r="M10" s="9">
        <f t="shared" si="7"/>
        <v>0</v>
      </c>
      <c r="N10" s="9">
        <f t="shared" si="0"/>
        <v>0</v>
      </c>
      <c r="O10" s="9">
        <f t="shared" si="3"/>
        <v>0</v>
      </c>
      <c r="Q10" s="32">
        <f t="shared" si="4"/>
        <v>36275.723382226948</v>
      </c>
    </row>
    <row r="11" spans="4:112" x14ac:dyDescent="0.3">
      <c r="E11" s="20"/>
      <c r="F11" s="1"/>
      <c r="G11" s="5">
        <v>6</v>
      </c>
      <c r="H11" s="9">
        <f t="shared" si="5"/>
        <v>36275.723382226948</v>
      </c>
      <c r="I11" s="9">
        <f t="shared" si="6"/>
        <v>6000</v>
      </c>
      <c r="J11" s="9">
        <f t="shared" si="1"/>
        <v>2705.6462964625248</v>
      </c>
      <c r="K11" s="9">
        <f t="shared" si="2"/>
        <v>44981.369678689472</v>
      </c>
      <c r="L11" s="25"/>
      <c r="M11" s="9">
        <f t="shared" si="7"/>
        <v>0</v>
      </c>
      <c r="N11" s="9">
        <f t="shared" si="0"/>
        <v>0</v>
      </c>
      <c r="O11" s="9">
        <f t="shared" si="3"/>
        <v>0</v>
      </c>
      <c r="Q11" s="32">
        <f t="shared" si="4"/>
        <v>44981.369678689472</v>
      </c>
    </row>
    <row r="12" spans="4:112" x14ac:dyDescent="0.3">
      <c r="F12" s="1"/>
      <c r="G12" s="5">
        <v>7</v>
      </c>
      <c r="H12" s="9">
        <f t="shared" si="5"/>
        <v>44981.369678689472</v>
      </c>
      <c r="I12" s="9">
        <f t="shared" si="6"/>
        <v>6000</v>
      </c>
      <c r="J12" s="9">
        <f t="shared" si="1"/>
        <v>3262.8076594361264</v>
      </c>
      <c r="K12" s="9">
        <f t="shared" si="2"/>
        <v>54244.177338125599</v>
      </c>
      <c r="L12" s="25"/>
      <c r="M12" s="9">
        <f t="shared" si="7"/>
        <v>0</v>
      </c>
      <c r="N12" s="9">
        <f t="shared" si="0"/>
        <v>0</v>
      </c>
      <c r="O12" s="9">
        <f t="shared" si="3"/>
        <v>0</v>
      </c>
      <c r="Q12" s="32">
        <f t="shared" si="4"/>
        <v>54244.177338125599</v>
      </c>
    </row>
    <row r="13" spans="4:112" x14ac:dyDescent="0.3">
      <c r="F13" s="1"/>
      <c r="G13" s="5">
        <v>8</v>
      </c>
      <c r="H13" s="9">
        <f t="shared" si="5"/>
        <v>54244.177338125599</v>
      </c>
      <c r="I13" s="9">
        <f t="shared" si="6"/>
        <v>6000</v>
      </c>
      <c r="J13" s="9">
        <f t="shared" si="1"/>
        <v>3855.6273496400386</v>
      </c>
      <c r="K13" s="9">
        <f t="shared" si="2"/>
        <v>64099.804687765638</v>
      </c>
      <c r="L13" s="25"/>
      <c r="M13" s="9">
        <f t="shared" si="7"/>
        <v>0</v>
      </c>
      <c r="N13" s="9">
        <f t="shared" si="0"/>
        <v>0</v>
      </c>
      <c r="O13" s="9">
        <f t="shared" si="3"/>
        <v>0</v>
      </c>
      <c r="Q13" s="32">
        <f t="shared" si="4"/>
        <v>64099.804687765638</v>
      </c>
    </row>
    <row r="14" spans="4:112" x14ac:dyDescent="0.3">
      <c r="F14" s="1"/>
      <c r="G14" s="5">
        <v>9</v>
      </c>
      <c r="H14" s="9">
        <f t="shared" si="5"/>
        <v>64099.804687765638</v>
      </c>
      <c r="I14" s="9">
        <f t="shared" si="6"/>
        <v>6000</v>
      </c>
      <c r="J14" s="9">
        <f t="shared" si="1"/>
        <v>4486.3875000170001</v>
      </c>
      <c r="K14" s="9">
        <f t="shared" si="2"/>
        <v>74586.192187782624</v>
      </c>
      <c r="L14" s="25"/>
      <c r="M14" s="9">
        <f t="shared" si="7"/>
        <v>0</v>
      </c>
      <c r="N14" s="9">
        <f t="shared" si="0"/>
        <v>0</v>
      </c>
      <c r="O14" s="9">
        <f t="shared" si="3"/>
        <v>0</v>
      </c>
      <c r="Q14" s="32">
        <f t="shared" si="4"/>
        <v>74586.192187782624</v>
      </c>
    </row>
    <row r="15" spans="4:112" x14ac:dyDescent="0.3">
      <c r="F15" s="1"/>
      <c r="G15" s="5">
        <v>10</v>
      </c>
      <c r="H15" s="9">
        <f t="shared" si="5"/>
        <v>74586.192187782624</v>
      </c>
      <c r="I15" s="9">
        <f t="shared" si="6"/>
        <v>6000</v>
      </c>
      <c r="J15" s="9">
        <f t="shared" si="1"/>
        <v>5157.5163000180883</v>
      </c>
      <c r="K15" s="9">
        <f t="shared" si="2"/>
        <v>85743.708487800715</v>
      </c>
      <c r="L15" s="25"/>
      <c r="M15" s="9">
        <f t="shared" si="7"/>
        <v>0</v>
      </c>
      <c r="N15" s="9">
        <f t="shared" si="0"/>
        <v>0</v>
      </c>
      <c r="O15" s="9">
        <f t="shared" si="3"/>
        <v>0</v>
      </c>
      <c r="Q15" s="32">
        <f t="shared" si="4"/>
        <v>85743.708487800715</v>
      </c>
    </row>
    <row r="16" spans="4:112" x14ac:dyDescent="0.3">
      <c r="F16" s="1"/>
      <c r="G16" s="5">
        <v>11</v>
      </c>
      <c r="H16" s="9">
        <f t="shared" si="5"/>
        <v>85743.708487800715</v>
      </c>
      <c r="I16" s="9">
        <f t="shared" si="6"/>
        <v>6000</v>
      </c>
      <c r="J16" s="9">
        <f t="shared" si="1"/>
        <v>5871.5973432192459</v>
      </c>
      <c r="K16" s="9">
        <f t="shared" si="2"/>
        <v>97615.305831019956</v>
      </c>
      <c r="L16" s="25"/>
      <c r="M16" s="9">
        <f t="shared" si="7"/>
        <v>0</v>
      </c>
      <c r="N16" s="9">
        <f t="shared" si="0"/>
        <v>0</v>
      </c>
      <c r="O16" s="9">
        <f t="shared" si="3"/>
        <v>0</v>
      </c>
      <c r="Q16" s="32">
        <f t="shared" si="4"/>
        <v>97615.305831019956</v>
      </c>
    </row>
    <row r="17" spans="6:17" x14ac:dyDescent="0.3">
      <c r="F17" s="1"/>
      <c r="G17" s="5">
        <v>12</v>
      </c>
      <c r="H17" s="9">
        <f t="shared" si="5"/>
        <v>97615.305831019956</v>
      </c>
      <c r="I17" s="9">
        <f t="shared" si="6"/>
        <v>6000</v>
      </c>
      <c r="J17" s="9">
        <f t="shared" si="1"/>
        <v>6631.379573185277</v>
      </c>
      <c r="K17" s="9">
        <f t="shared" si="2"/>
        <v>110246.68540420523</v>
      </c>
      <c r="L17" s="25"/>
      <c r="M17" s="9">
        <f t="shared" si="7"/>
        <v>0</v>
      </c>
      <c r="N17" s="9">
        <f t="shared" si="0"/>
        <v>0</v>
      </c>
      <c r="O17" s="9">
        <f t="shared" si="3"/>
        <v>0</v>
      </c>
      <c r="Q17" s="32">
        <f t="shared" si="4"/>
        <v>110246.68540420523</v>
      </c>
    </row>
    <row r="18" spans="6:17" x14ac:dyDescent="0.3">
      <c r="F18" s="1"/>
      <c r="G18" s="5">
        <v>13</v>
      </c>
      <c r="H18" s="9">
        <f t="shared" si="5"/>
        <v>110246.68540420523</v>
      </c>
      <c r="I18" s="9">
        <f t="shared" si="6"/>
        <v>6000</v>
      </c>
      <c r="J18" s="9">
        <f t="shared" si="1"/>
        <v>7439.7878658691352</v>
      </c>
      <c r="K18" s="9">
        <f t="shared" si="2"/>
        <v>123686.47327007436</v>
      </c>
      <c r="L18" s="25"/>
      <c r="M18" s="9">
        <f t="shared" si="7"/>
        <v>0</v>
      </c>
      <c r="N18" s="9">
        <f t="shared" si="0"/>
        <v>0</v>
      </c>
      <c r="O18" s="9">
        <f t="shared" si="3"/>
        <v>0</v>
      </c>
      <c r="Q18" s="32">
        <f t="shared" si="4"/>
        <v>123686.47327007436</v>
      </c>
    </row>
    <row r="19" spans="6:17" x14ac:dyDescent="0.3">
      <c r="F19" s="1"/>
      <c r="G19" s="5">
        <v>14</v>
      </c>
      <c r="H19" s="9">
        <f t="shared" si="5"/>
        <v>123686.47327007436</v>
      </c>
      <c r="I19" s="9">
        <f t="shared" si="6"/>
        <v>6000</v>
      </c>
      <c r="J19" s="9">
        <f t="shared" si="1"/>
        <v>8299.9342892847599</v>
      </c>
      <c r="K19" s="9">
        <f t="shared" si="2"/>
        <v>137986.40755935913</v>
      </c>
      <c r="L19" s="25"/>
      <c r="M19" s="9">
        <f t="shared" si="7"/>
        <v>0</v>
      </c>
      <c r="N19" s="9">
        <f t="shared" si="0"/>
        <v>0</v>
      </c>
      <c r="O19" s="9">
        <f t="shared" si="3"/>
        <v>0</v>
      </c>
      <c r="Q19" s="32">
        <f t="shared" si="4"/>
        <v>137986.40755935913</v>
      </c>
    </row>
    <row r="20" spans="6:17" x14ac:dyDescent="0.3">
      <c r="F20" s="1"/>
      <c r="G20" s="5">
        <v>15</v>
      </c>
      <c r="H20" s="9">
        <f t="shared" si="5"/>
        <v>137986.40755935913</v>
      </c>
      <c r="I20" s="9">
        <f t="shared" si="6"/>
        <v>6000</v>
      </c>
      <c r="J20" s="9">
        <f t="shared" si="1"/>
        <v>9215.1300837989838</v>
      </c>
      <c r="K20" s="9">
        <f t="shared" si="2"/>
        <v>153201.53764315811</v>
      </c>
      <c r="L20" s="25"/>
      <c r="M20" s="9">
        <f t="shared" si="7"/>
        <v>0</v>
      </c>
      <c r="N20" s="9">
        <f t="shared" si="0"/>
        <v>0</v>
      </c>
      <c r="O20" s="9">
        <f t="shared" si="3"/>
        <v>0</v>
      </c>
      <c r="Q20" s="32">
        <f t="shared" si="4"/>
        <v>153201.53764315811</v>
      </c>
    </row>
    <row r="21" spans="6:17" x14ac:dyDescent="0.3">
      <c r="F21" s="1"/>
      <c r="G21" s="5">
        <v>16</v>
      </c>
      <c r="H21" s="9">
        <f t="shared" si="5"/>
        <v>153201.53764315811</v>
      </c>
      <c r="I21" s="9">
        <f t="shared" si="6"/>
        <v>6000</v>
      </c>
      <c r="J21" s="9">
        <f t="shared" si="1"/>
        <v>10188.898409162119</v>
      </c>
      <c r="K21" s="9">
        <f t="shared" si="2"/>
        <v>169390.43605232023</v>
      </c>
      <c r="L21" s="25"/>
      <c r="M21" s="9">
        <f t="shared" si="7"/>
        <v>0</v>
      </c>
      <c r="N21" s="9">
        <f t="shared" si="0"/>
        <v>0</v>
      </c>
      <c r="O21" s="9">
        <f t="shared" si="3"/>
        <v>0</v>
      </c>
      <c r="Q21" s="32">
        <f t="shared" si="4"/>
        <v>169390.43605232023</v>
      </c>
    </row>
    <row r="22" spans="6:17" x14ac:dyDescent="0.3">
      <c r="F22" s="1"/>
      <c r="G22" s="5">
        <v>17</v>
      </c>
      <c r="H22" s="9">
        <f t="shared" si="5"/>
        <v>169390.43605232023</v>
      </c>
      <c r="I22" s="9">
        <f t="shared" si="6"/>
        <v>6000</v>
      </c>
      <c r="J22" s="9">
        <f t="shared" si="1"/>
        <v>11224.987907348495</v>
      </c>
      <c r="K22" s="9">
        <f t="shared" si="2"/>
        <v>186615.42395966873</v>
      </c>
      <c r="L22" s="25"/>
      <c r="M22" s="9">
        <f t="shared" si="7"/>
        <v>0</v>
      </c>
      <c r="N22" s="9">
        <f t="shared" si="0"/>
        <v>0</v>
      </c>
      <c r="O22" s="9">
        <f t="shared" si="3"/>
        <v>0</v>
      </c>
      <c r="Q22" s="32">
        <f t="shared" si="4"/>
        <v>186615.42395966873</v>
      </c>
    </row>
    <row r="23" spans="6:17" x14ac:dyDescent="0.3">
      <c r="F23" s="1"/>
      <c r="G23" s="5">
        <v>18</v>
      </c>
      <c r="H23" s="9">
        <f t="shared" si="5"/>
        <v>186615.42395966873</v>
      </c>
      <c r="I23" s="9">
        <f t="shared" si="6"/>
        <v>6000</v>
      </c>
      <c r="J23" s="9">
        <f t="shared" si="1"/>
        <v>12327.387133418799</v>
      </c>
      <c r="K23" s="9">
        <f t="shared" si="2"/>
        <v>204942.81109308751</v>
      </c>
      <c r="L23" s="25"/>
      <c r="M23" s="9">
        <f t="shared" si="7"/>
        <v>0</v>
      </c>
      <c r="N23" s="9">
        <f t="shared" si="0"/>
        <v>0</v>
      </c>
      <c r="O23" s="9">
        <f t="shared" si="3"/>
        <v>0</v>
      </c>
      <c r="Q23" s="32">
        <f t="shared" si="4"/>
        <v>204942.81109308751</v>
      </c>
    </row>
    <row r="24" spans="6:17" x14ac:dyDescent="0.3">
      <c r="F24" s="1"/>
      <c r="G24" s="5">
        <v>19</v>
      </c>
      <c r="H24" s="9">
        <f t="shared" si="5"/>
        <v>204942.81109308751</v>
      </c>
      <c r="I24" s="9">
        <f t="shared" si="6"/>
        <v>6000</v>
      </c>
      <c r="J24" s="9">
        <f t="shared" si="1"/>
        <v>13500.339909957602</v>
      </c>
      <c r="K24" s="9">
        <f t="shared" si="2"/>
        <v>224443.15100304512</v>
      </c>
      <c r="L24" s="25"/>
      <c r="M24" s="9">
        <f t="shared" si="7"/>
        <v>0</v>
      </c>
      <c r="N24" s="9">
        <f t="shared" si="0"/>
        <v>0</v>
      </c>
      <c r="O24" s="9">
        <f t="shared" si="3"/>
        <v>0</v>
      </c>
      <c r="Q24" s="32">
        <f t="shared" si="4"/>
        <v>224443.15100304512</v>
      </c>
    </row>
    <row r="25" spans="6:17" x14ac:dyDescent="0.3">
      <c r="F25" s="3"/>
      <c r="G25" s="5">
        <v>20</v>
      </c>
      <c r="H25" s="9">
        <f t="shared" si="5"/>
        <v>224443.15100304512</v>
      </c>
      <c r="I25" s="9">
        <f t="shared" si="6"/>
        <v>6000</v>
      </c>
      <c r="J25" s="9">
        <f t="shared" si="1"/>
        <v>14748.361664194888</v>
      </c>
      <c r="K25" s="9">
        <f t="shared" si="2"/>
        <v>245191.51266723999</v>
      </c>
      <c r="L25" s="26"/>
      <c r="M25" s="9">
        <f t="shared" si="7"/>
        <v>0</v>
      </c>
      <c r="N25" s="9">
        <f t="shared" si="0"/>
        <v>0</v>
      </c>
      <c r="O25" s="9">
        <f t="shared" si="3"/>
        <v>0</v>
      </c>
      <c r="Q25" s="32">
        <f t="shared" si="4"/>
        <v>245191.51266723999</v>
      </c>
    </row>
    <row r="26" spans="6:17" x14ac:dyDescent="0.3">
      <c r="F26" s="3"/>
      <c r="G26" s="5">
        <v>21</v>
      </c>
      <c r="H26" s="9">
        <f t="shared" si="5"/>
        <v>245191.51266723999</v>
      </c>
      <c r="I26" s="9">
        <f t="shared" si="6"/>
        <v>6000</v>
      </c>
      <c r="J26" s="9">
        <f t="shared" si="1"/>
        <v>16076.25681070336</v>
      </c>
      <c r="K26" s="9">
        <f t="shared" si="2"/>
        <v>267267.76947794337</v>
      </c>
      <c r="L26" s="26"/>
      <c r="M26" s="9">
        <f t="shared" si="7"/>
        <v>0</v>
      </c>
      <c r="N26" s="9">
        <f t="shared" si="0"/>
        <v>0</v>
      </c>
      <c r="O26" s="9">
        <f t="shared" si="3"/>
        <v>0</v>
      </c>
      <c r="Q26" s="32">
        <f t="shared" si="4"/>
        <v>267267.76947794337</v>
      </c>
    </row>
    <row r="27" spans="6:17" x14ac:dyDescent="0.3">
      <c r="F27" s="3"/>
      <c r="G27" s="5">
        <v>22</v>
      </c>
      <c r="H27" s="9">
        <f t="shared" si="5"/>
        <v>267267.76947794337</v>
      </c>
      <c r="I27" s="9">
        <f t="shared" si="6"/>
        <v>6000</v>
      </c>
      <c r="J27" s="9">
        <f t="shared" si="1"/>
        <v>17489.137246588376</v>
      </c>
      <c r="K27" s="9">
        <f t="shared" si="2"/>
        <v>290756.90672453173</v>
      </c>
      <c r="L27" s="26"/>
      <c r="M27" s="9">
        <f t="shared" si="7"/>
        <v>0</v>
      </c>
      <c r="N27" s="9">
        <f t="shared" si="0"/>
        <v>0</v>
      </c>
      <c r="O27" s="9">
        <f t="shared" si="3"/>
        <v>0</v>
      </c>
      <c r="Q27" s="32">
        <f t="shared" si="4"/>
        <v>290756.90672453173</v>
      </c>
    </row>
    <row r="28" spans="6:17" x14ac:dyDescent="0.3">
      <c r="F28" s="3"/>
      <c r="G28" s="5">
        <v>23</v>
      </c>
      <c r="H28" s="9">
        <f t="shared" si="5"/>
        <v>290756.90672453173</v>
      </c>
      <c r="I28" s="9">
        <f t="shared" si="6"/>
        <v>6000</v>
      </c>
      <c r="J28" s="9">
        <f t="shared" si="1"/>
        <v>18992.442030370032</v>
      </c>
      <c r="K28" s="9">
        <f t="shared" si="2"/>
        <v>315749.34875490179</v>
      </c>
      <c r="L28" s="26"/>
      <c r="M28" s="9">
        <f t="shared" si="7"/>
        <v>0</v>
      </c>
      <c r="N28" s="9">
        <f t="shared" si="0"/>
        <v>0</v>
      </c>
      <c r="O28" s="9">
        <f t="shared" si="3"/>
        <v>0</v>
      </c>
      <c r="Q28" s="32">
        <f t="shared" si="4"/>
        <v>315749.34875490179</v>
      </c>
    </row>
    <row r="29" spans="6:17" x14ac:dyDescent="0.3">
      <c r="F29" s="3"/>
      <c r="G29" s="5">
        <v>24</v>
      </c>
      <c r="H29" s="9">
        <f t="shared" si="5"/>
        <v>315749.34875490179</v>
      </c>
      <c r="I29" s="9">
        <f t="shared" si="6"/>
        <v>6000</v>
      </c>
      <c r="J29" s="9">
        <f t="shared" si="1"/>
        <v>20591.958320313715</v>
      </c>
      <c r="K29" s="9">
        <f t="shared" si="2"/>
        <v>342341.3070752155</v>
      </c>
      <c r="L29" s="26"/>
      <c r="M29" s="9">
        <f t="shared" si="7"/>
        <v>0</v>
      </c>
      <c r="N29" s="9">
        <f t="shared" si="0"/>
        <v>0</v>
      </c>
      <c r="O29" s="9">
        <f t="shared" si="3"/>
        <v>0</v>
      </c>
      <c r="Q29" s="32">
        <f t="shared" si="4"/>
        <v>342341.3070752155</v>
      </c>
    </row>
    <row r="30" spans="6:17" x14ac:dyDescent="0.3">
      <c r="F30" s="3"/>
      <c r="G30" s="5">
        <v>25</v>
      </c>
      <c r="H30" s="9">
        <f t="shared" si="5"/>
        <v>342341.3070752155</v>
      </c>
      <c r="I30" s="9">
        <f t="shared" si="6"/>
        <v>6000</v>
      </c>
      <c r="J30" s="9">
        <f t="shared" si="1"/>
        <v>22293.843652813794</v>
      </c>
      <c r="K30" s="9">
        <f t="shared" si="2"/>
        <v>370635.15072802932</v>
      </c>
      <c r="L30" s="26"/>
      <c r="M30" s="9">
        <f t="shared" si="7"/>
        <v>0</v>
      </c>
      <c r="N30" s="9">
        <f t="shared" si="0"/>
        <v>0</v>
      </c>
      <c r="O30" s="9">
        <f t="shared" si="3"/>
        <v>0</v>
      </c>
      <c r="Q30" s="32">
        <f t="shared" si="4"/>
        <v>370635.15072802932</v>
      </c>
    </row>
    <row r="31" spans="6:17" x14ac:dyDescent="0.3">
      <c r="F31" s="3"/>
      <c r="G31" s="5">
        <v>26</v>
      </c>
      <c r="H31" s="9">
        <f t="shared" si="5"/>
        <v>370635.15072802932</v>
      </c>
      <c r="I31" s="9">
        <f t="shared" si="6"/>
        <v>6000</v>
      </c>
      <c r="J31" s="9">
        <f t="shared" si="1"/>
        <v>24104.649646593876</v>
      </c>
      <c r="K31" s="9">
        <f t="shared" si="2"/>
        <v>400739.80037462321</v>
      </c>
      <c r="L31" s="26"/>
      <c r="M31" s="9">
        <f t="shared" si="7"/>
        <v>0</v>
      </c>
      <c r="N31" s="9">
        <f t="shared" si="0"/>
        <v>0</v>
      </c>
      <c r="O31" s="9">
        <f t="shared" si="3"/>
        <v>0</v>
      </c>
      <c r="Q31" s="32">
        <f t="shared" si="4"/>
        <v>400739.80037462321</v>
      </c>
    </row>
    <row r="32" spans="6:17" x14ac:dyDescent="0.3">
      <c r="F32" s="3"/>
      <c r="G32" s="5">
        <v>27</v>
      </c>
      <c r="H32" s="9">
        <f t="shared" si="5"/>
        <v>400739.80037462321</v>
      </c>
      <c r="I32" s="9">
        <f t="shared" si="6"/>
        <v>6000</v>
      </c>
      <c r="J32" s="9">
        <f t="shared" si="1"/>
        <v>26031.347223975885</v>
      </c>
      <c r="K32" s="9">
        <f t="shared" si="2"/>
        <v>432771.14759859908</v>
      </c>
      <c r="L32" s="26"/>
      <c r="M32" s="9">
        <f t="shared" si="7"/>
        <v>0</v>
      </c>
      <c r="N32" s="9">
        <f t="shared" si="0"/>
        <v>0</v>
      </c>
      <c r="O32" s="9">
        <f t="shared" si="3"/>
        <v>0</v>
      </c>
      <c r="Q32" s="32">
        <f t="shared" si="4"/>
        <v>432771.14759859908</v>
      </c>
    </row>
    <row r="33" spans="6:17" x14ac:dyDescent="0.3">
      <c r="F33" s="3"/>
      <c r="G33" s="5">
        <v>28</v>
      </c>
      <c r="H33" s="9">
        <f t="shared" si="5"/>
        <v>432771.14759859908</v>
      </c>
      <c r="I33" s="9">
        <f t="shared" si="6"/>
        <v>6000</v>
      </c>
      <c r="J33" s="9">
        <f t="shared" si="1"/>
        <v>28081.353446310342</v>
      </c>
      <c r="K33" s="9">
        <f t="shared" si="2"/>
        <v>466852.50104490941</v>
      </c>
      <c r="L33" s="26"/>
      <c r="M33" s="9">
        <f t="shared" si="7"/>
        <v>0</v>
      </c>
      <c r="N33" s="9">
        <f t="shared" si="0"/>
        <v>0</v>
      </c>
      <c r="O33" s="9">
        <f t="shared" si="3"/>
        <v>0</v>
      </c>
      <c r="Q33" s="32">
        <f t="shared" si="4"/>
        <v>466852.50104490941</v>
      </c>
    </row>
    <row r="34" spans="6:17" x14ac:dyDescent="0.3">
      <c r="F34" s="3"/>
      <c r="G34" s="5">
        <v>29</v>
      </c>
      <c r="H34" s="9">
        <f t="shared" si="5"/>
        <v>466852.50104490941</v>
      </c>
      <c r="I34" s="9">
        <f t="shared" si="6"/>
        <v>6000</v>
      </c>
      <c r="J34" s="9">
        <f t="shared" si="1"/>
        <v>30262.560066874204</v>
      </c>
      <c r="K34" s="9">
        <f t="shared" si="2"/>
        <v>503115.06111178361</v>
      </c>
      <c r="L34" s="26"/>
      <c r="M34" s="9">
        <f t="shared" si="7"/>
        <v>0</v>
      </c>
      <c r="N34" s="9">
        <f t="shared" si="0"/>
        <v>0</v>
      </c>
      <c r="O34" s="9">
        <f t="shared" si="3"/>
        <v>0</v>
      </c>
      <c r="Q34" s="32">
        <f t="shared" si="4"/>
        <v>503115.06111178361</v>
      </c>
    </row>
    <row r="35" spans="6:17" x14ac:dyDescent="0.3">
      <c r="F35" s="3"/>
      <c r="G35" s="5">
        <v>30</v>
      </c>
      <c r="H35" s="9">
        <f t="shared" si="5"/>
        <v>503115.06111178361</v>
      </c>
      <c r="I35" s="9">
        <f t="shared" si="6"/>
        <v>6000</v>
      </c>
      <c r="J35" s="9">
        <f t="shared" si="1"/>
        <v>32583.363911154152</v>
      </c>
      <c r="K35" s="9">
        <f t="shared" si="2"/>
        <v>541698.42502293771</v>
      </c>
      <c r="L35" s="26"/>
      <c r="M35" s="9">
        <f t="shared" si="7"/>
        <v>0</v>
      </c>
      <c r="N35" s="9">
        <f t="shared" si="0"/>
        <v>0</v>
      </c>
      <c r="O35" s="9">
        <f t="shared" si="3"/>
        <v>0</v>
      </c>
      <c r="Q35" s="32">
        <f t="shared" si="4"/>
        <v>541698.42502293771</v>
      </c>
    </row>
    <row r="36" spans="6:17" x14ac:dyDescent="0.3">
      <c r="F36" s="3"/>
      <c r="G36" s="5">
        <v>31</v>
      </c>
      <c r="H36" s="9">
        <f t="shared" si="5"/>
        <v>541698.42502293771</v>
      </c>
      <c r="I36" s="9">
        <f t="shared" si="6"/>
        <v>6000</v>
      </c>
      <c r="J36" s="9">
        <f t="shared" si="1"/>
        <v>35052.699201468015</v>
      </c>
      <c r="K36" s="9">
        <f t="shared" si="2"/>
        <v>582751.12422440574</v>
      </c>
      <c r="L36" s="27"/>
      <c r="M36" s="9">
        <f t="shared" si="7"/>
        <v>0</v>
      </c>
      <c r="N36" s="9">
        <f t="shared" si="0"/>
        <v>0</v>
      </c>
      <c r="O36" s="9">
        <f t="shared" si="3"/>
        <v>0</v>
      </c>
      <c r="Q36" s="32">
        <f t="shared" si="4"/>
        <v>582751.12422440574</v>
      </c>
    </row>
    <row r="37" spans="6:17" x14ac:dyDescent="0.3">
      <c r="F37" s="3"/>
      <c r="G37" s="5">
        <v>32</v>
      </c>
      <c r="H37" s="9">
        <f t="shared" si="5"/>
        <v>582751.12422440574</v>
      </c>
      <c r="I37" s="9">
        <f t="shared" si="6"/>
        <v>6000</v>
      </c>
      <c r="J37" s="9">
        <f t="shared" si="1"/>
        <v>37680.071950361969</v>
      </c>
      <c r="K37" s="9">
        <f t="shared" si="2"/>
        <v>626431.19617476768</v>
      </c>
      <c r="L37" s="27"/>
      <c r="M37" s="9">
        <f t="shared" si="7"/>
        <v>0</v>
      </c>
      <c r="N37" s="9">
        <f t="shared" si="0"/>
        <v>0</v>
      </c>
      <c r="O37" s="9">
        <f t="shared" si="3"/>
        <v>0</v>
      </c>
      <c r="Q37" s="32">
        <f t="shared" si="4"/>
        <v>626431.19617476768</v>
      </c>
    </row>
    <row r="38" spans="6:17" x14ac:dyDescent="0.3">
      <c r="F38" s="3"/>
      <c r="G38" s="5">
        <v>33</v>
      </c>
      <c r="H38" s="9">
        <f t="shared" si="5"/>
        <v>626431.19617476768</v>
      </c>
      <c r="I38" s="9">
        <f t="shared" si="6"/>
        <v>6000</v>
      </c>
      <c r="J38" s="9">
        <f t="shared" si="1"/>
        <v>40475.596555185133</v>
      </c>
      <c r="K38" s="9">
        <f t="shared" si="2"/>
        <v>672906.79272995284</v>
      </c>
      <c r="L38" s="27"/>
      <c r="M38" s="9">
        <f t="shared" si="7"/>
        <v>0</v>
      </c>
      <c r="N38" s="9">
        <f t="shared" si="0"/>
        <v>0</v>
      </c>
      <c r="O38" s="9">
        <f t="shared" si="3"/>
        <v>0</v>
      </c>
      <c r="Q38" s="32">
        <f t="shared" si="4"/>
        <v>672906.79272995284</v>
      </c>
    </row>
    <row r="39" spans="6:17" x14ac:dyDescent="0.3">
      <c r="F39" s="3"/>
      <c r="G39" s="5">
        <v>34</v>
      </c>
      <c r="H39" s="9">
        <f t="shared" si="5"/>
        <v>672906.79272995284</v>
      </c>
      <c r="I39" s="9">
        <f t="shared" si="6"/>
        <v>6000</v>
      </c>
      <c r="J39" s="9">
        <f t="shared" si="1"/>
        <v>43450.034734716981</v>
      </c>
      <c r="K39" s="9">
        <f t="shared" si="2"/>
        <v>722356.82746466983</v>
      </c>
      <c r="L39" s="27"/>
      <c r="M39" s="9">
        <f t="shared" si="7"/>
        <v>0</v>
      </c>
      <c r="N39" s="9">
        <f t="shared" si="0"/>
        <v>0</v>
      </c>
      <c r="O39" s="9">
        <f t="shared" si="3"/>
        <v>0</v>
      </c>
      <c r="Q39" s="32">
        <f t="shared" si="4"/>
        <v>722356.82746466983</v>
      </c>
    </row>
    <row r="40" spans="6:17" x14ac:dyDescent="0.3">
      <c r="F40" s="3"/>
      <c r="G40" s="5">
        <v>35</v>
      </c>
      <c r="H40" s="9">
        <f t="shared" si="5"/>
        <v>722356.82746466983</v>
      </c>
      <c r="I40" s="9">
        <f t="shared" si="6"/>
        <v>6000</v>
      </c>
      <c r="J40" s="9">
        <f t="shared" si="1"/>
        <v>46614.836957738873</v>
      </c>
      <c r="K40" s="22">
        <f t="shared" si="2"/>
        <v>774971.66442240868</v>
      </c>
      <c r="L40" s="27"/>
      <c r="M40" s="9">
        <f t="shared" si="7"/>
        <v>0</v>
      </c>
      <c r="N40" s="9">
        <f t="shared" si="0"/>
        <v>0</v>
      </c>
      <c r="O40" s="9">
        <f t="shared" si="3"/>
        <v>0</v>
      </c>
      <c r="Q40" s="32">
        <f t="shared" si="4"/>
        <v>774971.66442240868</v>
      </c>
    </row>
    <row r="41" spans="6:17" x14ac:dyDescent="0.3">
      <c r="F41" s="1"/>
      <c r="G41" s="1"/>
      <c r="L41" s="27"/>
      <c r="N41" s="1"/>
      <c r="O41" s="1"/>
    </row>
    <row r="42" spans="6:17" x14ac:dyDescent="0.3">
      <c r="F42" s="1"/>
      <c r="G42" s="1"/>
      <c r="L42" s="27"/>
      <c r="N42" s="1"/>
      <c r="O42" s="1"/>
    </row>
    <row r="43" spans="6:17" x14ac:dyDescent="0.3">
      <c r="F43" s="1"/>
      <c r="G43" s="1"/>
      <c r="L43" s="27"/>
      <c r="N43" s="1"/>
      <c r="O43" s="1"/>
    </row>
    <row r="44" spans="6:17" x14ac:dyDescent="0.3">
      <c r="F44" s="1"/>
      <c r="G44" s="1"/>
      <c r="L44" s="27"/>
      <c r="N44" s="1"/>
      <c r="O44" s="1"/>
    </row>
    <row r="45" spans="6:17" x14ac:dyDescent="0.3">
      <c r="F45" s="1"/>
      <c r="G45" s="1"/>
      <c r="L45" s="27"/>
      <c r="N45" s="1"/>
      <c r="O45" s="1"/>
    </row>
    <row r="46" spans="6:17" x14ac:dyDescent="0.3">
      <c r="F46" s="1"/>
      <c r="G46" s="1"/>
      <c r="L46" s="27"/>
      <c r="N46" s="1"/>
      <c r="O46" s="1"/>
    </row>
    <row r="47" spans="6:17" x14ac:dyDescent="0.3">
      <c r="F47" s="1"/>
      <c r="G47" s="1"/>
      <c r="L47" s="27"/>
      <c r="N47" s="1"/>
      <c r="O47" s="1"/>
    </row>
    <row r="48" spans="6:17" x14ac:dyDescent="0.3">
      <c r="F48" s="1"/>
      <c r="G48" s="1"/>
      <c r="L48" s="27"/>
      <c r="N48" s="1"/>
      <c r="O48" s="1"/>
    </row>
    <row r="49" spans="6:15" x14ac:dyDescent="0.3">
      <c r="F49" s="1"/>
      <c r="G49" s="1"/>
      <c r="H49" s="8"/>
      <c r="L49" s="28"/>
      <c r="N49" s="1"/>
      <c r="O49" s="1"/>
    </row>
    <row r="50" spans="6:15" x14ac:dyDescent="0.3">
      <c r="F50" s="1"/>
      <c r="G50" s="1"/>
      <c r="H50" s="8"/>
      <c r="L50" s="28"/>
      <c r="N50" s="1"/>
      <c r="O50" s="1"/>
    </row>
    <row r="51" spans="6:15" x14ac:dyDescent="0.3">
      <c r="F51" s="1"/>
      <c r="G51" s="1"/>
      <c r="H51" s="8"/>
      <c r="L51" s="28"/>
      <c r="N51" s="1"/>
      <c r="O51" s="1"/>
    </row>
    <row r="52" spans="6:15" x14ac:dyDescent="0.3">
      <c r="F52" s="1"/>
      <c r="G52" s="1"/>
      <c r="H52" s="8"/>
      <c r="L52" s="28"/>
      <c r="N52" s="1"/>
      <c r="O52" s="1"/>
    </row>
    <row r="53" spans="6:15" x14ac:dyDescent="0.3">
      <c r="F53" s="1"/>
      <c r="G53" s="1"/>
      <c r="H53" s="8"/>
      <c r="L53" s="28"/>
      <c r="N53" s="1"/>
      <c r="O53" s="1"/>
    </row>
    <row r="54" spans="6:15" x14ac:dyDescent="0.3">
      <c r="F54" s="1"/>
      <c r="G54" s="1"/>
      <c r="H54" s="8"/>
      <c r="L54" s="28"/>
      <c r="N54" s="1"/>
      <c r="O54" s="1"/>
    </row>
    <row r="55" spans="6:15" x14ac:dyDescent="0.3">
      <c r="F55" s="1"/>
      <c r="G55" s="1"/>
      <c r="H55" s="8"/>
      <c r="L55" s="28"/>
      <c r="N55" s="1"/>
      <c r="O55" s="1"/>
    </row>
    <row r="56" spans="6:15" x14ac:dyDescent="0.3">
      <c r="F56" s="1"/>
      <c r="G56" s="1"/>
      <c r="H56" s="8"/>
      <c r="L56" s="28"/>
      <c r="N56" s="1"/>
      <c r="O56" s="1"/>
    </row>
    <row r="57" spans="6:15" x14ac:dyDescent="0.3">
      <c r="F57" s="1"/>
      <c r="G57" s="1"/>
      <c r="H57" s="8"/>
      <c r="L57" s="28"/>
      <c r="N57" s="1"/>
      <c r="O57" s="1"/>
    </row>
    <row r="58" spans="6:15" x14ac:dyDescent="0.3">
      <c r="F58" s="1"/>
      <c r="G58" s="1"/>
      <c r="H58" s="8"/>
      <c r="L58" s="28"/>
      <c r="N58" s="1"/>
      <c r="O58" s="1"/>
    </row>
    <row r="59" spans="6:15" x14ac:dyDescent="0.3">
      <c r="F59" s="1"/>
      <c r="G59" s="1"/>
      <c r="H59" s="8"/>
      <c r="L59" s="28"/>
      <c r="N59" s="1"/>
      <c r="O59" s="1"/>
    </row>
  </sheetData>
  <mergeCells count="5">
    <mergeCell ref="H1:K1"/>
    <mergeCell ref="M1:O1"/>
    <mergeCell ref="D5:E5"/>
    <mergeCell ref="H4:K4"/>
    <mergeCell ref="M4:O4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DJ57"/>
  <sheetViews>
    <sheetView zoomScale="110" zoomScaleNormal="110" workbookViewId="0">
      <pane xSplit="5" ySplit="14" topLeftCell="F30" activePane="bottomRight" state="frozen"/>
      <selection pane="topRight" activeCell="G1" sqref="G1"/>
      <selection pane="bottomLeft" activeCell="A15" sqref="A15"/>
      <selection pane="bottomRight" activeCell="C9" sqref="C9"/>
    </sheetView>
  </sheetViews>
  <sheetFormatPr defaultRowHeight="14.4" x14ac:dyDescent="0.3"/>
  <cols>
    <col min="2" max="2" width="10.109375" customWidth="1"/>
    <col min="3" max="3" width="14.44140625" bestFit="1" customWidth="1"/>
    <col min="4" max="4" width="12" customWidth="1"/>
    <col min="5" max="5" width="2.33203125" customWidth="1"/>
    <col min="6" max="6" width="6.33203125" customWidth="1"/>
    <col min="7" max="7" width="13.88671875" style="6" bestFit="1" customWidth="1"/>
    <col min="8" max="8" width="11.6640625" style="6" bestFit="1" customWidth="1"/>
    <col min="9" max="9" width="12.33203125" style="6" bestFit="1" customWidth="1"/>
    <col min="10" max="10" width="11.88671875" style="6" bestFit="1" customWidth="1"/>
    <col min="11" max="11" width="2.21875" style="29" customWidth="1"/>
    <col min="12" max="12" width="10.5546875" bestFit="1" customWidth="1"/>
    <col min="13" max="13" width="12.5546875" bestFit="1" customWidth="1"/>
    <col min="14" max="14" width="10" customWidth="1"/>
    <col min="15" max="15" width="11.5546875" customWidth="1"/>
    <col min="16" max="16" width="11.5546875" hidden="1" customWidth="1"/>
    <col min="17" max="17" width="12.5546875" hidden="1" customWidth="1"/>
  </cols>
  <sheetData>
    <row r="1" spans="3:114" s="4" customFormat="1" x14ac:dyDescent="0.3">
      <c r="E1" s="12"/>
      <c r="F1" s="12"/>
      <c r="G1" s="46" t="s">
        <v>4</v>
      </c>
      <c r="H1" s="46"/>
      <c r="I1" s="46"/>
      <c r="J1" s="46"/>
      <c r="K1" s="23"/>
      <c r="L1" s="47" t="s">
        <v>16</v>
      </c>
      <c r="M1" s="48"/>
      <c r="N1" s="48"/>
      <c r="O1" s="48"/>
      <c r="P1" s="48"/>
      <c r="Q1" s="48"/>
    </row>
    <row r="2" spans="3:114" s="4" customFormat="1" x14ac:dyDescent="0.3">
      <c r="F2" s="4" t="s">
        <v>9</v>
      </c>
      <c r="G2" s="8"/>
      <c r="H2" s="8"/>
      <c r="I2" s="8"/>
      <c r="J2" s="8" t="s">
        <v>2</v>
      </c>
      <c r="K2" s="24"/>
      <c r="L2" s="14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</row>
    <row r="3" spans="3:114" s="4" customFormat="1" x14ac:dyDescent="0.3">
      <c r="C3" s="49" t="s">
        <v>7</v>
      </c>
      <c r="D3" s="49"/>
      <c r="E3" s="16"/>
      <c r="F3" s="16" t="s">
        <v>5</v>
      </c>
      <c r="G3" s="18" t="s">
        <v>0</v>
      </c>
      <c r="H3" s="18" t="s">
        <v>4</v>
      </c>
      <c r="I3" s="18" t="s">
        <v>1</v>
      </c>
      <c r="J3" s="18" t="s">
        <v>0</v>
      </c>
      <c r="K3" s="24"/>
      <c r="L3" s="17" t="s">
        <v>4</v>
      </c>
      <c r="M3" s="16" t="s">
        <v>12</v>
      </c>
      <c r="N3" s="16" t="s">
        <v>13</v>
      </c>
      <c r="O3" s="16" t="s">
        <v>23</v>
      </c>
      <c r="P3" s="16" t="s">
        <v>14</v>
      </c>
      <c r="Q3" s="16" t="s">
        <v>15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</row>
    <row r="4" spans="3:114" x14ac:dyDescent="0.3">
      <c r="E4" s="1"/>
      <c r="F4" s="5">
        <v>1</v>
      </c>
      <c r="G4" s="9">
        <f>D6</f>
        <v>774971.66442240868</v>
      </c>
      <c r="H4" s="9">
        <f>D9</f>
        <v>40000</v>
      </c>
      <c r="I4" s="9">
        <f t="shared" ref="I4:I20" si="0">(G4-H4)*$D$7</f>
        <v>36748.583221120432</v>
      </c>
      <c r="J4" s="9">
        <f t="shared" ref="J4:J37" si="1">G4-H4+I4</f>
        <v>771720.24764352909</v>
      </c>
      <c r="K4" s="25"/>
      <c r="L4" s="9">
        <f t="shared" ref="L4:L37" si="2">H4</f>
        <v>40000</v>
      </c>
      <c r="M4" s="9">
        <v>8000</v>
      </c>
      <c r="N4" s="9">
        <v>7000</v>
      </c>
      <c r="O4" s="9">
        <f>SUM(L4:N4)</f>
        <v>55000</v>
      </c>
      <c r="P4" s="9">
        <f>(L4+M4+N4)*-$D$11</f>
        <v>-11000</v>
      </c>
      <c r="Q4" s="2">
        <f>SUM(L4:N4)+P4</f>
        <v>44000</v>
      </c>
    </row>
    <row r="5" spans="3:114" x14ac:dyDescent="0.3">
      <c r="C5" s="4"/>
      <c r="E5" s="1"/>
      <c r="F5" s="5">
        <v>2</v>
      </c>
      <c r="G5" s="9">
        <f>J4</f>
        <v>771720.24764352909</v>
      </c>
      <c r="H5" s="9">
        <f t="shared" ref="H5:H37" si="3">H4*(1+$D$10)</f>
        <v>40800</v>
      </c>
      <c r="I5" s="9">
        <f t="shared" si="0"/>
        <v>36546.012382176457</v>
      </c>
      <c r="J5" s="9">
        <f t="shared" si="1"/>
        <v>767466.26002570556</v>
      </c>
      <c r="K5" s="25"/>
      <c r="L5" s="9">
        <f t="shared" si="2"/>
        <v>40800</v>
      </c>
      <c r="M5" s="9">
        <f t="shared" ref="M5:M37" si="4">M4*(1+$D$10)</f>
        <v>8160</v>
      </c>
      <c r="N5" s="9">
        <f t="shared" ref="N5:N37" si="5">N4*(1+$D$10)</f>
        <v>7140</v>
      </c>
      <c r="O5" s="9">
        <f t="shared" ref="O5:O37" si="6">SUM(L5:N5)</f>
        <v>56100</v>
      </c>
      <c r="P5" s="9">
        <f>P4</f>
        <v>-11000</v>
      </c>
      <c r="Q5" s="2">
        <f t="shared" ref="Q5:Q37" si="7">SUM(L5:N5)+P5</f>
        <v>45100</v>
      </c>
    </row>
    <row r="6" spans="3:114" x14ac:dyDescent="0.3">
      <c r="C6" s="4" t="s">
        <v>0</v>
      </c>
      <c r="D6" s="7">
        <f>Work!Q40</f>
        <v>774971.66442240868</v>
      </c>
      <c r="E6" s="1"/>
      <c r="F6" s="5">
        <v>3</v>
      </c>
      <c r="G6" s="9">
        <f t="shared" ref="G6:G37" si="8">J5</f>
        <v>767466.26002570556</v>
      </c>
      <c r="H6" s="9">
        <f t="shared" si="3"/>
        <v>41616</v>
      </c>
      <c r="I6" s="9">
        <f t="shared" si="0"/>
        <v>36292.513001285282</v>
      </c>
      <c r="J6" s="9">
        <f t="shared" si="1"/>
        <v>762142.77302699082</v>
      </c>
      <c r="K6" s="25"/>
      <c r="L6" s="9">
        <f t="shared" si="2"/>
        <v>41616</v>
      </c>
      <c r="M6" s="9">
        <f t="shared" si="4"/>
        <v>8323.2000000000007</v>
      </c>
      <c r="N6" s="9">
        <f t="shared" si="5"/>
        <v>7282.8</v>
      </c>
      <c r="O6" s="9">
        <f t="shared" si="6"/>
        <v>57222</v>
      </c>
      <c r="P6" s="9">
        <f t="shared" ref="P6:P37" si="9">P5</f>
        <v>-11000</v>
      </c>
      <c r="Q6" s="2">
        <f t="shared" si="7"/>
        <v>46222</v>
      </c>
    </row>
    <row r="7" spans="3:114" x14ac:dyDescent="0.3">
      <c r="C7" s="4" t="s">
        <v>91</v>
      </c>
      <c r="D7" s="11">
        <v>0.05</v>
      </c>
      <c r="E7" s="1"/>
      <c r="F7" s="5">
        <v>4</v>
      </c>
      <c r="G7" s="9">
        <f t="shared" si="8"/>
        <v>762142.77302699082</v>
      </c>
      <c r="H7" s="9">
        <f t="shared" si="3"/>
        <v>42448.32</v>
      </c>
      <c r="I7" s="9">
        <f t="shared" si="0"/>
        <v>35984.722651349548</v>
      </c>
      <c r="J7" s="9">
        <f t="shared" si="1"/>
        <v>755679.17567834037</v>
      </c>
      <c r="K7" s="25"/>
      <c r="L7" s="9">
        <f t="shared" si="2"/>
        <v>42448.32</v>
      </c>
      <c r="M7" s="9">
        <f t="shared" si="4"/>
        <v>8489.6640000000007</v>
      </c>
      <c r="N7" s="9">
        <f t="shared" si="5"/>
        <v>7428.4560000000001</v>
      </c>
      <c r="O7" s="9">
        <f t="shared" si="6"/>
        <v>58366.439999999995</v>
      </c>
      <c r="P7" s="9">
        <f t="shared" si="9"/>
        <v>-11000</v>
      </c>
      <c r="Q7" s="2">
        <f t="shared" si="7"/>
        <v>47366.439999999995</v>
      </c>
    </row>
    <row r="8" spans="3:114" x14ac:dyDescent="0.3">
      <c r="C8" s="4" t="s">
        <v>92</v>
      </c>
      <c r="D8" s="11">
        <v>8.3000000000000004E-2</v>
      </c>
      <c r="E8" s="1"/>
      <c r="F8" s="5">
        <v>5</v>
      </c>
      <c r="G8" s="9">
        <f t="shared" si="8"/>
        <v>755679.17567834037</v>
      </c>
      <c r="H8" s="9">
        <f t="shared" si="3"/>
        <v>43297.286399999997</v>
      </c>
      <c r="I8" s="9">
        <f t="shared" si="0"/>
        <v>35619.094463917019</v>
      </c>
      <c r="J8" s="9">
        <f t="shared" si="1"/>
        <v>748000.98374225735</v>
      </c>
      <c r="K8" s="25"/>
      <c r="L8" s="9">
        <f t="shared" si="2"/>
        <v>43297.286399999997</v>
      </c>
      <c r="M8" s="9">
        <f t="shared" si="4"/>
        <v>8659.4572800000005</v>
      </c>
      <c r="N8" s="9">
        <f t="shared" si="5"/>
        <v>7577.0251200000002</v>
      </c>
      <c r="O8" s="9">
        <f t="shared" si="6"/>
        <v>59533.768799999998</v>
      </c>
      <c r="P8" s="9">
        <f t="shared" si="9"/>
        <v>-11000</v>
      </c>
      <c r="Q8" s="2">
        <f t="shared" si="7"/>
        <v>48533.768799999998</v>
      </c>
    </row>
    <row r="9" spans="3:114" x14ac:dyDescent="0.3">
      <c r="C9" s="4" t="s">
        <v>4</v>
      </c>
      <c r="D9" s="7">
        <v>40000</v>
      </c>
      <c r="E9" s="1"/>
      <c r="F9" s="5">
        <v>6</v>
      </c>
      <c r="G9" s="9">
        <f t="shared" si="8"/>
        <v>748000.98374225735</v>
      </c>
      <c r="H9" s="9">
        <f t="shared" si="3"/>
        <v>44163.232127999996</v>
      </c>
      <c r="I9" s="9">
        <f t="shared" si="0"/>
        <v>35191.887580712872</v>
      </c>
      <c r="J9" s="9">
        <f t="shared" si="1"/>
        <v>739029.63919497025</v>
      </c>
      <c r="K9" s="25"/>
      <c r="L9" s="9">
        <f t="shared" si="2"/>
        <v>44163.232127999996</v>
      </c>
      <c r="M9" s="9">
        <f t="shared" si="4"/>
        <v>8832.6464255999999</v>
      </c>
      <c r="N9" s="9">
        <f t="shared" si="5"/>
        <v>7728.5656224000004</v>
      </c>
      <c r="O9" s="9">
        <f t="shared" si="6"/>
        <v>60724.44417599999</v>
      </c>
      <c r="P9" s="9">
        <f t="shared" si="9"/>
        <v>-11000</v>
      </c>
      <c r="Q9" s="2">
        <f t="shared" si="7"/>
        <v>49724.44417599999</v>
      </c>
    </row>
    <row r="10" spans="3:114" x14ac:dyDescent="0.3">
      <c r="C10" s="4" t="s">
        <v>10</v>
      </c>
      <c r="D10" s="20">
        <v>0.02</v>
      </c>
      <c r="E10" s="1"/>
      <c r="F10" s="5">
        <v>7</v>
      </c>
      <c r="G10" s="9">
        <f t="shared" si="8"/>
        <v>739029.63919497025</v>
      </c>
      <c r="H10" s="9">
        <f t="shared" si="3"/>
        <v>45046.496770559999</v>
      </c>
      <c r="I10" s="9">
        <f t="shared" si="0"/>
        <v>34699.157121220509</v>
      </c>
      <c r="J10" s="9">
        <f t="shared" si="1"/>
        <v>728682.2995456307</v>
      </c>
      <c r="K10" s="25"/>
      <c r="L10" s="9">
        <f t="shared" si="2"/>
        <v>45046.496770559999</v>
      </c>
      <c r="M10" s="9">
        <f t="shared" si="4"/>
        <v>9009.2993541119995</v>
      </c>
      <c r="N10" s="9">
        <f t="shared" si="5"/>
        <v>7883.1369348480002</v>
      </c>
      <c r="O10" s="9">
        <f t="shared" si="6"/>
        <v>61938.933059520001</v>
      </c>
      <c r="P10" s="9">
        <f t="shared" si="9"/>
        <v>-11000</v>
      </c>
      <c r="Q10" s="2">
        <f t="shared" si="7"/>
        <v>50938.933059520001</v>
      </c>
    </row>
    <row r="11" spans="3:114" x14ac:dyDescent="0.3">
      <c r="C11" s="4" t="s">
        <v>11</v>
      </c>
      <c r="D11" s="20">
        <v>0.2</v>
      </c>
      <c r="E11" s="1"/>
      <c r="F11" s="5">
        <v>8</v>
      </c>
      <c r="G11" s="9">
        <f t="shared" si="8"/>
        <v>728682.2995456307</v>
      </c>
      <c r="H11" s="9">
        <f t="shared" si="3"/>
        <v>45947.4267059712</v>
      </c>
      <c r="I11" s="9">
        <f t="shared" si="0"/>
        <v>34136.743641982976</v>
      </c>
      <c r="J11" s="9">
        <f t="shared" si="1"/>
        <v>716871.61648164247</v>
      </c>
      <c r="K11" s="25"/>
      <c r="L11" s="9">
        <f t="shared" si="2"/>
        <v>45947.4267059712</v>
      </c>
      <c r="M11" s="9">
        <f t="shared" si="4"/>
        <v>9189.4853411942404</v>
      </c>
      <c r="N11" s="9">
        <f t="shared" si="5"/>
        <v>8040.7996735449606</v>
      </c>
      <c r="O11" s="9">
        <f t="shared" si="6"/>
        <v>63177.711720710402</v>
      </c>
      <c r="P11" s="9">
        <f t="shared" si="9"/>
        <v>-11000</v>
      </c>
      <c r="Q11" s="2">
        <f t="shared" si="7"/>
        <v>52177.711720710402</v>
      </c>
    </row>
    <row r="12" spans="3:114" x14ac:dyDescent="0.3">
      <c r="E12" s="1"/>
      <c r="F12" s="5">
        <v>9</v>
      </c>
      <c r="G12" s="9">
        <f t="shared" si="8"/>
        <v>716871.61648164247</v>
      </c>
      <c r="H12" s="9">
        <f t="shared" si="3"/>
        <v>46866.375240090623</v>
      </c>
      <c r="I12" s="9">
        <f t="shared" si="0"/>
        <v>33500.262062077592</v>
      </c>
      <c r="J12" s="9">
        <f t="shared" si="1"/>
        <v>703505.50330362946</v>
      </c>
      <c r="K12" s="25"/>
      <c r="L12" s="9">
        <f t="shared" si="2"/>
        <v>46866.375240090623</v>
      </c>
      <c r="M12" s="9">
        <f t="shared" si="4"/>
        <v>9373.2750480181257</v>
      </c>
      <c r="N12" s="9">
        <f t="shared" si="5"/>
        <v>8201.6156670158598</v>
      </c>
      <c r="O12" s="9">
        <f t="shared" si="6"/>
        <v>64441.265955124611</v>
      </c>
      <c r="P12" s="9">
        <f t="shared" si="9"/>
        <v>-11000</v>
      </c>
      <c r="Q12" s="2">
        <f t="shared" si="7"/>
        <v>53441.265955124611</v>
      </c>
    </row>
    <row r="13" spans="3:114" x14ac:dyDescent="0.3">
      <c r="E13" s="1"/>
      <c r="F13" s="5">
        <v>10</v>
      </c>
      <c r="G13" s="9">
        <f t="shared" si="8"/>
        <v>703505.50330362946</v>
      </c>
      <c r="H13" s="9">
        <f t="shared" si="3"/>
        <v>47803.702744892435</v>
      </c>
      <c r="I13" s="9">
        <f t="shared" si="0"/>
        <v>32785.090027936851</v>
      </c>
      <c r="J13" s="9">
        <f t="shared" si="1"/>
        <v>688486.89058667386</v>
      </c>
      <c r="K13" s="25"/>
      <c r="L13" s="9">
        <f t="shared" si="2"/>
        <v>47803.702744892435</v>
      </c>
      <c r="M13" s="9">
        <f t="shared" si="4"/>
        <v>9560.7405489784887</v>
      </c>
      <c r="N13" s="9">
        <f t="shared" si="5"/>
        <v>8365.6479803561779</v>
      </c>
      <c r="O13" s="9">
        <f t="shared" si="6"/>
        <v>65730.091274227103</v>
      </c>
      <c r="P13" s="9">
        <f t="shared" si="9"/>
        <v>-11000</v>
      </c>
      <c r="Q13" s="2">
        <f t="shared" si="7"/>
        <v>54730.091274227103</v>
      </c>
    </row>
    <row r="14" spans="3:114" x14ac:dyDescent="0.3">
      <c r="E14" s="1"/>
      <c r="F14" s="5">
        <v>11</v>
      </c>
      <c r="G14" s="9">
        <f t="shared" si="8"/>
        <v>688486.89058667386</v>
      </c>
      <c r="H14" s="9">
        <f t="shared" si="3"/>
        <v>48759.776799790285</v>
      </c>
      <c r="I14" s="9">
        <f t="shared" si="0"/>
        <v>31986.355689344178</v>
      </c>
      <c r="J14" s="9">
        <f t="shared" si="1"/>
        <v>671713.46947622776</v>
      </c>
      <c r="K14" s="25"/>
      <c r="L14" s="9">
        <f t="shared" si="2"/>
        <v>48759.776799790285</v>
      </c>
      <c r="M14" s="9">
        <f t="shared" si="4"/>
        <v>9751.9553599580595</v>
      </c>
      <c r="N14" s="9">
        <f t="shared" si="5"/>
        <v>8532.9609399633009</v>
      </c>
      <c r="O14" s="9">
        <f t="shared" si="6"/>
        <v>67044.693099711643</v>
      </c>
      <c r="P14" s="9">
        <f t="shared" si="9"/>
        <v>-11000</v>
      </c>
      <c r="Q14" s="2">
        <f t="shared" si="7"/>
        <v>56044.693099711643</v>
      </c>
    </row>
    <row r="15" spans="3:114" x14ac:dyDescent="0.3">
      <c r="E15" s="1"/>
      <c r="F15" s="5">
        <v>12</v>
      </c>
      <c r="G15" s="9">
        <f t="shared" si="8"/>
        <v>671713.46947622776</v>
      </c>
      <c r="H15" s="9">
        <f t="shared" si="3"/>
        <v>49734.972335786093</v>
      </c>
      <c r="I15" s="9">
        <f t="shared" si="0"/>
        <v>31098.924857022084</v>
      </c>
      <c r="J15" s="9">
        <f t="shared" si="1"/>
        <v>653077.4219974638</v>
      </c>
      <c r="K15" s="25"/>
      <c r="L15" s="9">
        <f t="shared" si="2"/>
        <v>49734.972335786093</v>
      </c>
      <c r="M15" s="9">
        <f t="shared" si="4"/>
        <v>9946.9944671572212</v>
      </c>
      <c r="N15" s="9">
        <f t="shared" si="5"/>
        <v>8703.6201587625674</v>
      </c>
      <c r="O15" s="9">
        <f t="shared" si="6"/>
        <v>68385.586961705878</v>
      </c>
      <c r="P15" s="9">
        <f t="shared" si="9"/>
        <v>-11000</v>
      </c>
      <c r="Q15" s="2">
        <f t="shared" si="7"/>
        <v>57385.586961705878</v>
      </c>
    </row>
    <row r="16" spans="3:114" x14ac:dyDescent="0.3">
      <c r="E16" s="1"/>
      <c r="F16" s="5">
        <v>13</v>
      </c>
      <c r="G16" s="9">
        <f t="shared" si="8"/>
        <v>653077.4219974638</v>
      </c>
      <c r="H16" s="9">
        <f t="shared" si="3"/>
        <v>50729.671782501813</v>
      </c>
      <c r="I16" s="9">
        <f t="shared" si="0"/>
        <v>30117.3875107481</v>
      </c>
      <c r="J16" s="9">
        <f t="shared" si="1"/>
        <v>632465.13772571005</v>
      </c>
      <c r="K16" s="25"/>
      <c r="L16" s="9">
        <f t="shared" si="2"/>
        <v>50729.671782501813</v>
      </c>
      <c r="M16" s="9">
        <f t="shared" si="4"/>
        <v>10145.934356500366</v>
      </c>
      <c r="N16" s="9">
        <f t="shared" si="5"/>
        <v>8877.692561937818</v>
      </c>
      <c r="O16" s="9">
        <f t="shared" si="6"/>
        <v>69753.298700939995</v>
      </c>
      <c r="P16" s="9">
        <f t="shared" si="9"/>
        <v>-11000</v>
      </c>
      <c r="Q16" s="2">
        <f t="shared" si="7"/>
        <v>58753.298700939995</v>
      </c>
    </row>
    <row r="17" spans="5:17" x14ac:dyDescent="0.3">
      <c r="E17" s="1"/>
      <c r="F17" s="5">
        <v>14</v>
      </c>
      <c r="G17" s="9">
        <f t="shared" si="8"/>
        <v>632465.13772571005</v>
      </c>
      <c r="H17" s="9">
        <f t="shared" si="3"/>
        <v>51744.26521815185</v>
      </c>
      <c r="I17" s="9">
        <f t="shared" si="0"/>
        <v>29036.043625377912</v>
      </c>
      <c r="J17" s="9">
        <f t="shared" si="1"/>
        <v>609756.91613293614</v>
      </c>
      <c r="K17" s="25"/>
      <c r="L17" s="9">
        <f t="shared" si="2"/>
        <v>51744.26521815185</v>
      </c>
      <c r="M17" s="9">
        <f t="shared" si="4"/>
        <v>10348.853043630374</v>
      </c>
      <c r="N17" s="9">
        <f t="shared" si="5"/>
        <v>9055.2464131765737</v>
      </c>
      <c r="O17" s="9">
        <f t="shared" si="6"/>
        <v>71148.364674958793</v>
      </c>
      <c r="P17" s="9">
        <f t="shared" si="9"/>
        <v>-11000</v>
      </c>
      <c r="Q17" s="2">
        <f t="shared" si="7"/>
        <v>60148.364674958793</v>
      </c>
    </row>
    <row r="18" spans="5:17" x14ac:dyDescent="0.3">
      <c r="E18" s="1"/>
      <c r="F18" s="5">
        <v>15</v>
      </c>
      <c r="G18" s="9">
        <f t="shared" si="8"/>
        <v>609756.91613293614</v>
      </c>
      <c r="H18" s="9">
        <f t="shared" si="3"/>
        <v>52779.150522514887</v>
      </c>
      <c r="I18" s="9">
        <f t="shared" si="0"/>
        <v>27848.888280521067</v>
      </c>
      <c r="J18" s="9">
        <f t="shared" si="1"/>
        <v>584826.65389094234</v>
      </c>
      <c r="K18" s="25"/>
      <c r="L18" s="9">
        <f t="shared" si="2"/>
        <v>52779.150522514887</v>
      </c>
      <c r="M18" s="9">
        <f t="shared" si="4"/>
        <v>10555.830104502982</v>
      </c>
      <c r="N18" s="9">
        <f t="shared" si="5"/>
        <v>9236.3513414401059</v>
      </c>
      <c r="O18" s="9">
        <f t="shared" si="6"/>
        <v>72571.331968457976</v>
      </c>
      <c r="P18" s="9">
        <f t="shared" si="9"/>
        <v>-11000</v>
      </c>
      <c r="Q18" s="2">
        <f t="shared" si="7"/>
        <v>61571.331968457976</v>
      </c>
    </row>
    <row r="19" spans="5:17" x14ac:dyDescent="0.3">
      <c r="E19" s="1"/>
      <c r="F19" s="5">
        <v>16</v>
      </c>
      <c r="G19" s="9">
        <f t="shared" si="8"/>
        <v>584826.65389094234</v>
      </c>
      <c r="H19" s="9">
        <f t="shared" si="3"/>
        <v>53834.733532965183</v>
      </c>
      <c r="I19" s="9">
        <f t="shared" si="0"/>
        <v>26549.596017898861</v>
      </c>
      <c r="J19" s="9">
        <f t="shared" si="1"/>
        <v>557541.51637587603</v>
      </c>
      <c r="K19" s="25"/>
      <c r="L19" s="9">
        <f t="shared" si="2"/>
        <v>53834.733532965183</v>
      </c>
      <c r="M19" s="9">
        <f t="shared" si="4"/>
        <v>10766.946706593042</v>
      </c>
      <c r="N19" s="9">
        <f t="shared" si="5"/>
        <v>9421.0783682689089</v>
      </c>
      <c r="O19" s="9">
        <f t="shared" si="6"/>
        <v>74022.758607827142</v>
      </c>
      <c r="P19" s="9">
        <f t="shared" si="9"/>
        <v>-11000</v>
      </c>
      <c r="Q19" s="2">
        <f t="shared" si="7"/>
        <v>63022.758607827142</v>
      </c>
    </row>
    <row r="20" spans="5:17" x14ac:dyDescent="0.3">
      <c r="E20" s="1"/>
      <c r="F20" s="5">
        <v>17</v>
      </c>
      <c r="G20" s="9">
        <f t="shared" si="8"/>
        <v>557541.51637587603</v>
      </c>
      <c r="H20" s="9">
        <f t="shared" si="3"/>
        <v>54911.428203624491</v>
      </c>
      <c r="I20" s="9">
        <f t="shared" si="0"/>
        <v>25131.504408612578</v>
      </c>
      <c r="J20" s="9">
        <f t="shared" si="1"/>
        <v>527761.59258086409</v>
      </c>
      <c r="K20" s="25"/>
      <c r="L20" s="9">
        <f t="shared" si="2"/>
        <v>54911.428203624491</v>
      </c>
      <c r="M20" s="9">
        <f t="shared" si="4"/>
        <v>10982.285640724904</v>
      </c>
      <c r="N20" s="9">
        <f t="shared" si="5"/>
        <v>9609.4999356342869</v>
      </c>
      <c r="O20" s="9">
        <f t="shared" si="6"/>
        <v>75503.213779983678</v>
      </c>
      <c r="P20" s="9">
        <f t="shared" si="9"/>
        <v>-11000</v>
      </c>
      <c r="Q20" s="2">
        <f t="shared" si="7"/>
        <v>64503.213779983678</v>
      </c>
    </row>
    <row r="21" spans="5:17" x14ac:dyDescent="0.3">
      <c r="E21" s="1"/>
      <c r="F21" s="5">
        <v>18</v>
      </c>
      <c r="G21" s="9">
        <f t="shared" si="8"/>
        <v>527761.59258086409</v>
      </c>
      <c r="H21" s="9">
        <f t="shared" si="3"/>
        <v>56009.656767696979</v>
      </c>
      <c r="I21" s="9">
        <f>(G21-H21)*$D$8</f>
        <v>39155.410672492872</v>
      </c>
      <c r="J21" s="9">
        <f t="shared" si="1"/>
        <v>510907.34648566</v>
      </c>
      <c r="K21" s="25"/>
      <c r="L21" s="9">
        <f t="shared" si="2"/>
        <v>56009.656767696979</v>
      </c>
      <c r="M21" s="9">
        <f t="shared" si="4"/>
        <v>11201.931353539401</v>
      </c>
      <c r="N21" s="9">
        <f t="shared" si="5"/>
        <v>9801.6899343469722</v>
      </c>
      <c r="O21" s="9">
        <f t="shared" si="6"/>
        <v>77013.278055583345</v>
      </c>
      <c r="P21" s="9">
        <f t="shared" si="9"/>
        <v>-11000</v>
      </c>
      <c r="Q21" s="2">
        <f t="shared" si="7"/>
        <v>66013.278055583345</v>
      </c>
    </row>
    <row r="22" spans="5:17" x14ac:dyDescent="0.3">
      <c r="E22" s="1"/>
      <c r="F22" s="5">
        <v>19</v>
      </c>
      <c r="G22" s="9">
        <f t="shared" si="8"/>
        <v>510907.34648566</v>
      </c>
      <c r="H22" s="9">
        <f t="shared" si="3"/>
        <v>57129.849903050919</v>
      </c>
      <c r="I22" s="9">
        <f t="shared" ref="I22:I37" si="10">(G22-H22)*$D$8</f>
        <v>37663.532216356558</v>
      </c>
      <c r="J22" s="9">
        <f t="shared" si="1"/>
        <v>491441.02879896562</v>
      </c>
      <c r="K22" s="25"/>
      <c r="L22" s="9">
        <f t="shared" si="2"/>
        <v>57129.849903050919</v>
      </c>
      <c r="M22" s="9">
        <f t="shared" si="4"/>
        <v>11425.969980610189</v>
      </c>
      <c r="N22" s="9">
        <f t="shared" si="5"/>
        <v>9997.7237330339121</v>
      </c>
      <c r="O22" s="9">
        <f t="shared" si="6"/>
        <v>78553.543616695024</v>
      </c>
      <c r="P22" s="9">
        <f t="shared" si="9"/>
        <v>-11000</v>
      </c>
      <c r="Q22" s="2">
        <f t="shared" si="7"/>
        <v>67553.543616695024</v>
      </c>
    </row>
    <row r="23" spans="5:17" x14ac:dyDescent="0.3">
      <c r="E23" s="3"/>
      <c r="F23" s="5">
        <v>20</v>
      </c>
      <c r="G23" s="9">
        <f t="shared" si="8"/>
        <v>491441.02879896562</v>
      </c>
      <c r="H23" s="9">
        <f t="shared" si="3"/>
        <v>58272.446901111936</v>
      </c>
      <c r="I23" s="9">
        <f t="shared" si="10"/>
        <v>35952.992297521858</v>
      </c>
      <c r="J23" s="9">
        <f t="shared" si="1"/>
        <v>469121.57419537555</v>
      </c>
      <c r="K23" s="26"/>
      <c r="L23" s="9">
        <f t="shared" si="2"/>
        <v>58272.446901111936</v>
      </c>
      <c r="M23" s="9">
        <f t="shared" si="4"/>
        <v>11654.489380222392</v>
      </c>
      <c r="N23" s="9">
        <f t="shared" si="5"/>
        <v>10197.678207694591</v>
      </c>
      <c r="O23" s="9">
        <f t="shared" si="6"/>
        <v>80124.614489028929</v>
      </c>
      <c r="P23" s="9">
        <f t="shared" si="9"/>
        <v>-11000</v>
      </c>
      <c r="Q23" s="2">
        <f t="shared" si="7"/>
        <v>69124.614489028929</v>
      </c>
    </row>
    <row r="24" spans="5:17" x14ac:dyDescent="0.3">
      <c r="E24" s="3"/>
      <c r="F24" s="5">
        <v>21</v>
      </c>
      <c r="G24" s="9">
        <f t="shared" si="8"/>
        <v>469121.57419537555</v>
      </c>
      <c r="H24" s="9">
        <f t="shared" si="3"/>
        <v>59437.895839134173</v>
      </c>
      <c r="I24" s="9">
        <f t="shared" si="10"/>
        <v>34003.745303568037</v>
      </c>
      <c r="J24" s="9">
        <f t="shared" si="1"/>
        <v>443687.4236598094</v>
      </c>
      <c r="K24" s="26"/>
      <c r="L24" s="9">
        <f t="shared" si="2"/>
        <v>59437.895839134173</v>
      </c>
      <c r="M24" s="9">
        <f t="shared" si="4"/>
        <v>11887.57916782684</v>
      </c>
      <c r="N24" s="9">
        <f t="shared" si="5"/>
        <v>10401.631771848482</v>
      </c>
      <c r="O24" s="9">
        <f t="shared" si="6"/>
        <v>81727.106778809495</v>
      </c>
      <c r="P24" s="9">
        <f t="shared" si="9"/>
        <v>-11000</v>
      </c>
      <c r="Q24" s="2">
        <f t="shared" si="7"/>
        <v>70727.106778809495</v>
      </c>
    </row>
    <row r="25" spans="5:17" x14ac:dyDescent="0.3">
      <c r="E25" s="3"/>
      <c r="F25" s="5">
        <v>22</v>
      </c>
      <c r="G25" s="9">
        <f t="shared" si="8"/>
        <v>443687.4236598094</v>
      </c>
      <c r="H25" s="9">
        <f t="shared" si="3"/>
        <v>60626.653755916857</v>
      </c>
      <c r="I25" s="9">
        <f t="shared" si="10"/>
        <v>31794.043902023081</v>
      </c>
      <c r="J25" s="9">
        <f t="shared" si="1"/>
        <v>414854.81380591559</v>
      </c>
      <c r="K25" s="26"/>
      <c r="L25" s="9">
        <f t="shared" si="2"/>
        <v>60626.653755916857</v>
      </c>
      <c r="M25" s="9">
        <f t="shared" si="4"/>
        <v>12125.330751183377</v>
      </c>
      <c r="N25" s="9">
        <f t="shared" si="5"/>
        <v>10609.664407285452</v>
      </c>
      <c r="O25" s="9">
        <f t="shared" si="6"/>
        <v>83361.648914385689</v>
      </c>
      <c r="P25" s="9">
        <f t="shared" si="9"/>
        <v>-11000</v>
      </c>
      <c r="Q25" s="2">
        <f t="shared" si="7"/>
        <v>72361.648914385689</v>
      </c>
    </row>
    <row r="26" spans="5:17" x14ac:dyDescent="0.3">
      <c r="E26" s="3"/>
      <c r="F26" s="5">
        <v>23</v>
      </c>
      <c r="G26" s="9">
        <f t="shared" si="8"/>
        <v>414854.81380591559</v>
      </c>
      <c r="H26" s="9">
        <f t="shared" si="3"/>
        <v>61839.186831035193</v>
      </c>
      <c r="I26" s="9">
        <f t="shared" si="10"/>
        <v>29300.297038915076</v>
      </c>
      <c r="J26" s="9">
        <f t="shared" si="1"/>
        <v>382315.92401379551</v>
      </c>
      <c r="K26" s="26"/>
      <c r="L26" s="9">
        <f t="shared" si="2"/>
        <v>61839.186831035193</v>
      </c>
      <c r="M26" s="9">
        <f t="shared" si="4"/>
        <v>12367.837366207044</v>
      </c>
      <c r="N26" s="9">
        <f t="shared" si="5"/>
        <v>10821.857695431161</v>
      </c>
      <c r="O26" s="9">
        <f t="shared" si="6"/>
        <v>85028.881892673395</v>
      </c>
      <c r="P26" s="9">
        <f t="shared" si="9"/>
        <v>-11000</v>
      </c>
      <c r="Q26" s="2">
        <f t="shared" si="7"/>
        <v>74028.881892673395</v>
      </c>
    </row>
    <row r="27" spans="5:17" x14ac:dyDescent="0.3">
      <c r="E27" s="3"/>
      <c r="F27" s="5">
        <v>24</v>
      </c>
      <c r="G27" s="9">
        <f t="shared" si="8"/>
        <v>382315.92401379551</v>
      </c>
      <c r="H27" s="9">
        <f t="shared" si="3"/>
        <v>63075.970567655895</v>
      </c>
      <c r="I27" s="9">
        <f t="shared" si="10"/>
        <v>26496.916136029588</v>
      </c>
      <c r="J27" s="9">
        <f t="shared" si="1"/>
        <v>345736.86958216917</v>
      </c>
      <c r="K27" s="26"/>
      <c r="L27" s="9">
        <f t="shared" si="2"/>
        <v>63075.970567655895</v>
      </c>
      <c r="M27" s="9">
        <f t="shared" si="4"/>
        <v>12615.194113531186</v>
      </c>
      <c r="N27" s="9">
        <f t="shared" si="5"/>
        <v>11038.294849339785</v>
      </c>
      <c r="O27" s="9">
        <f t="shared" si="6"/>
        <v>86729.459530526859</v>
      </c>
      <c r="P27" s="9">
        <f t="shared" si="9"/>
        <v>-11000</v>
      </c>
      <c r="Q27" s="2">
        <f t="shared" si="7"/>
        <v>75729.459530526859</v>
      </c>
    </row>
    <row r="28" spans="5:17" x14ac:dyDescent="0.3">
      <c r="E28" s="3"/>
      <c r="F28" s="5">
        <v>25</v>
      </c>
      <c r="G28" s="9">
        <f t="shared" si="8"/>
        <v>345736.86958216917</v>
      </c>
      <c r="H28" s="9">
        <f t="shared" si="3"/>
        <v>64337.489979009013</v>
      </c>
      <c r="I28" s="9">
        <f t="shared" si="10"/>
        <v>23356.148507062291</v>
      </c>
      <c r="J28" s="9">
        <f t="shared" si="1"/>
        <v>304755.52811022243</v>
      </c>
      <c r="K28" s="26"/>
      <c r="L28" s="9">
        <f t="shared" si="2"/>
        <v>64337.489979009013</v>
      </c>
      <c r="M28" s="9">
        <f t="shared" si="4"/>
        <v>12867.49799580181</v>
      </c>
      <c r="N28" s="9">
        <f t="shared" si="5"/>
        <v>11259.060746326581</v>
      </c>
      <c r="O28" s="9">
        <f t="shared" si="6"/>
        <v>88464.048721137398</v>
      </c>
      <c r="P28" s="9">
        <f t="shared" si="9"/>
        <v>-11000</v>
      </c>
      <c r="Q28" s="2">
        <f t="shared" si="7"/>
        <v>77464.048721137398</v>
      </c>
    </row>
    <row r="29" spans="5:17" x14ac:dyDescent="0.3">
      <c r="E29" s="3"/>
      <c r="F29" s="5">
        <v>26</v>
      </c>
      <c r="G29" s="9">
        <f t="shared" si="8"/>
        <v>304755.52811022243</v>
      </c>
      <c r="H29" s="9">
        <f t="shared" si="3"/>
        <v>65624.239778589195</v>
      </c>
      <c r="I29" s="9">
        <f t="shared" si="10"/>
        <v>19847.89693152556</v>
      </c>
      <c r="J29" s="9">
        <f t="shared" si="1"/>
        <v>258979.18526315878</v>
      </c>
      <c r="K29" s="26"/>
      <c r="L29" s="9">
        <f t="shared" si="2"/>
        <v>65624.239778589195</v>
      </c>
      <c r="M29" s="9">
        <f t="shared" si="4"/>
        <v>13124.847955717847</v>
      </c>
      <c r="N29" s="9">
        <f t="shared" si="5"/>
        <v>11484.241961253112</v>
      </c>
      <c r="O29" s="9">
        <f t="shared" si="6"/>
        <v>90233.329695560155</v>
      </c>
      <c r="P29" s="9">
        <f t="shared" si="9"/>
        <v>-11000</v>
      </c>
      <c r="Q29" s="2">
        <f t="shared" si="7"/>
        <v>79233.329695560155</v>
      </c>
    </row>
    <row r="30" spans="5:17" x14ac:dyDescent="0.3">
      <c r="E30" s="3"/>
      <c r="F30" s="5">
        <v>27</v>
      </c>
      <c r="G30" s="9">
        <f t="shared" si="8"/>
        <v>258979.18526315878</v>
      </c>
      <c r="H30" s="9">
        <f t="shared" si="3"/>
        <v>66936.72457416098</v>
      </c>
      <c r="I30" s="9">
        <f t="shared" si="10"/>
        <v>15939.524237186819</v>
      </c>
      <c r="J30" s="9">
        <f t="shared" si="1"/>
        <v>207981.98492618464</v>
      </c>
      <c r="K30" s="26"/>
      <c r="L30" s="9">
        <f t="shared" si="2"/>
        <v>66936.72457416098</v>
      </c>
      <c r="M30" s="9">
        <f t="shared" si="4"/>
        <v>13387.344914832203</v>
      </c>
      <c r="N30" s="9">
        <f t="shared" si="5"/>
        <v>11713.926800478175</v>
      </c>
      <c r="O30" s="9">
        <f t="shared" si="6"/>
        <v>92037.996289471354</v>
      </c>
      <c r="P30" s="9">
        <f t="shared" si="9"/>
        <v>-11000</v>
      </c>
      <c r="Q30" s="2">
        <f t="shared" si="7"/>
        <v>81037.996289471354</v>
      </c>
    </row>
    <row r="31" spans="5:17" x14ac:dyDescent="0.3">
      <c r="E31" s="3"/>
      <c r="F31" s="5">
        <v>28</v>
      </c>
      <c r="G31" s="9">
        <f t="shared" si="8"/>
        <v>207981.98492618464</v>
      </c>
      <c r="H31" s="9">
        <f t="shared" si="3"/>
        <v>68275.459065644201</v>
      </c>
      <c r="I31" s="9">
        <f t="shared" si="10"/>
        <v>11595.641646424858</v>
      </c>
      <c r="J31" s="9">
        <f t="shared" si="1"/>
        <v>151302.16750696531</v>
      </c>
      <c r="K31" s="26"/>
      <c r="L31" s="9">
        <f t="shared" si="2"/>
        <v>68275.459065644201</v>
      </c>
      <c r="M31" s="9">
        <f t="shared" si="4"/>
        <v>13655.091813128847</v>
      </c>
      <c r="N31" s="9">
        <f t="shared" si="5"/>
        <v>11948.205336487739</v>
      </c>
      <c r="O31" s="9">
        <f t="shared" si="6"/>
        <v>93878.756215260786</v>
      </c>
      <c r="P31" s="9">
        <f t="shared" si="9"/>
        <v>-11000</v>
      </c>
      <c r="Q31" s="2">
        <f t="shared" si="7"/>
        <v>82878.756215260786</v>
      </c>
    </row>
    <row r="32" spans="5:17" x14ac:dyDescent="0.3">
      <c r="E32" s="3"/>
      <c r="F32" s="5">
        <v>29</v>
      </c>
      <c r="G32" s="9">
        <f t="shared" si="8"/>
        <v>151302.16750696531</v>
      </c>
      <c r="H32" s="9">
        <f t="shared" si="3"/>
        <v>69640.968246957083</v>
      </c>
      <c r="I32" s="9">
        <f t="shared" si="10"/>
        <v>6777.8795385806834</v>
      </c>
      <c r="J32" s="9">
        <f t="shared" si="1"/>
        <v>88439.078798588918</v>
      </c>
      <c r="K32" s="26"/>
      <c r="L32" s="9">
        <f t="shared" si="2"/>
        <v>69640.968246957083</v>
      </c>
      <c r="M32" s="9">
        <f t="shared" si="4"/>
        <v>13928.193649391424</v>
      </c>
      <c r="N32" s="9">
        <f t="shared" si="5"/>
        <v>12187.169443217494</v>
      </c>
      <c r="O32" s="9">
        <f t="shared" si="6"/>
        <v>95756.331339566008</v>
      </c>
      <c r="P32" s="9">
        <f t="shared" si="9"/>
        <v>-11000</v>
      </c>
      <c r="Q32" s="2">
        <f t="shared" si="7"/>
        <v>84756.331339566008</v>
      </c>
    </row>
    <row r="33" spans="5:17" x14ac:dyDescent="0.3">
      <c r="E33" s="3"/>
      <c r="F33" s="5">
        <v>30</v>
      </c>
      <c r="G33" s="9">
        <f t="shared" si="8"/>
        <v>88439.078798588918</v>
      </c>
      <c r="H33" s="9">
        <f t="shared" si="3"/>
        <v>71033.78761189623</v>
      </c>
      <c r="I33" s="9">
        <f t="shared" si="10"/>
        <v>1444.6391684954931</v>
      </c>
      <c r="J33" s="9">
        <f t="shared" si="1"/>
        <v>18849.930355188182</v>
      </c>
      <c r="K33" s="26"/>
      <c r="L33" s="9">
        <f t="shared" si="2"/>
        <v>71033.78761189623</v>
      </c>
      <c r="M33" s="9">
        <f t="shared" si="4"/>
        <v>14206.757522379252</v>
      </c>
      <c r="N33" s="9">
        <f t="shared" si="5"/>
        <v>12430.912832081844</v>
      </c>
      <c r="O33" s="9">
        <f t="shared" si="6"/>
        <v>97671.457966357324</v>
      </c>
      <c r="P33" s="9">
        <f t="shared" si="9"/>
        <v>-11000</v>
      </c>
      <c r="Q33" s="2">
        <f t="shared" si="7"/>
        <v>86671.457966357324</v>
      </c>
    </row>
    <row r="34" spans="5:17" x14ac:dyDescent="0.3">
      <c r="E34" s="3"/>
      <c r="F34" s="5">
        <v>31</v>
      </c>
      <c r="G34" s="9">
        <f t="shared" si="8"/>
        <v>18849.930355188182</v>
      </c>
      <c r="H34" s="9">
        <f t="shared" si="3"/>
        <v>72454.46336413415</v>
      </c>
      <c r="I34" s="9">
        <f t="shared" si="10"/>
        <v>-4449.1762397425155</v>
      </c>
      <c r="J34" s="9">
        <f t="shared" si="1"/>
        <v>-58053.709248688479</v>
      </c>
      <c r="K34" s="27"/>
      <c r="L34" s="9">
        <f t="shared" si="2"/>
        <v>72454.46336413415</v>
      </c>
      <c r="M34" s="9">
        <f t="shared" si="4"/>
        <v>14490.892672826838</v>
      </c>
      <c r="N34" s="9">
        <f t="shared" si="5"/>
        <v>12679.531088723481</v>
      </c>
      <c r="O34" s="9">
        <f t="shared" si="6"/>
        <v>99624.887125684472</v>
      </c>
      <c r="P34" s="9">
        <f t="shared" si="9"/>
        <v>-11000</v>
      </c>
      <c r="Q34" s="2">
        <f t="shared" si="7"/>
        <v>88624.887125684472</v>
      </c>
    </row>
    <row r="35" spans="5:17" x14ac:dyDescent="0.3">
      <c r="E35" s="3"/>
      <c r="F35" s="5">
        <v>32</v>
      </c>
      <c r="G35" s="9">
        <f t="shared" si="8"/>
        <v>-58053.709248688479</v>
      </c>
      <c r="H35" s="9">
        <f t="shared" si="3"/>
        <v>73903.552631416838</v>
      </c>
      <c r="I35" s="9">
        <f t="shared" si="10"/>
        <v>-10952.452736048741</v>
      </c>
      <c r="J35" s="9">
        <f t="shared" si="1"/>
        <v>-142909.71461615403</v>
      </c>
      <c r="K35" s="27"/>
      <c r="L35" s="9">
        <f t="shared" si="2"/>
        <v>73903.552631416838</v>
      </c>
      <c r="M35" s="9">
        <f t="shared" si="4"/>
        <v>14780.710526283376</v>
      </c>
      <c r="N35" s="9">
        <f t="shared" si="5"/>
        <v>12933.121710497951</v>
      </c>
      <c r="O35" s="9">
        <f t="shared" si="6"/>
        <v>101617.38486819816</v>
      </c>
      <c r="P35" s="9">
        <f t="shared" si="9"/>
        <v>-11000</v>
      </c>
      <c r="Q35" s="2">
        <f t="shared" si="7"/>
        <v>90617.384868198162</v>
      </c>
    </row>
    <row r="36" spans="5:17" x14ac:dyDescent="0.3">
      <c r="E36" s="3"/>
      <c r="F36" s="5">
        <v>33</v>
      </c>
      <c r="G36" s="9">
        <f t="shared" si="8"/>
        <v>-142909.71461615403</v>
      </c>
      <c r="H36" s="9">
        <f t="shared" si="3"/>
        <v>75381.623684045175</v>
      </c>
      <c r="I36" s="9">
        <f t="shared" si="10"/>
        <v>-18118.181078916532</v>
      </c>
      <c r="J36" s="9">
        <f t="shared" si="1"/>
        <v>-236409.51937911572</v>
      </c>
      <c r="K36" s="27"/>
      <c r="L36" s="9">
        <f t="shared" si="2"/>
        <v>75381.623684045175</v>
      </c>
      <c r="M36" s="9">
        <f t="shared" si="4"/>
        <v>15076.324736809043</v>
      </c>
      <c r="N36" s="9">
        <f t="shared" si="5"/>
        <v>13191.78414470791</v>
      </c>
      <c r="O36" s="9">
        <f t="shared" si="6"/>
        <v>103649.73256556212</v>
      </c>
      <c r="P36" s="9">
        <f t="shared" si="9"/>
        <v>-11000</v>
      </c>
      <c r="Q36" s="2">
        <f t="shared" si="7"/>
        <v>92649.732565562124</v>
      </c>
    </row>
    <row r="37" spans="5:17" x14ac:dyDescent="0.3">
      <c r="E37" s="3"/>
      <c r="F37" s="5">
        <v>34</v>
      </c>
      <c r="G37" s="9">
        <f t="shared" si="8"/>
        <v>-236409.51937911572</v>
      </c>
      <c r="H37" s="9">
        <f t="shared" si="3"/>
        <v>76889.256157726079</v>
      </c>
      <c r="I37" s="9">
        <f t="shared" si="10"/>
        <v>-26003.798369557873</v>
      </c>
      <c r="J37" s="10">
        <f t="shared" si="1"/>
        <v>-339302.57390639972</v>
      </c>
      <c r="K37" s="27"/>
      <c r="L37" s="9">
        <f t="shared" si="2"/>
        <v>76889.256157726079</v>
      </c>
      <c r="M37" s="9">
        <f t="shared" si="4"/>
        <v>15377.851231545224</v>
      </c>
      <c r="N37" s="9">
        <f t="shared" si="5"/>
        <v>13455.619827602068</v>
      </c>
      <c r="O37" s="9">
        <f t="shared" si="6"/>
        <v>105722.72721687338</v>
      </c>
      <c r="P37" s="9">
        <f t="shared" si="9"/>
        <v>-11000</v>
      </c>
      <c r="Q37" s="2">
        <f t="shared" si="7"/>
        <v>94722.727216873376</v>
      </c>
    </row>
    <row r="38" spans="5:17" x14ac:dyDescent="0.3">
      <c r="E38" s="3"/>
      <c r="F38" s="5"/>
      <c r="G38" s="9"/>
      <c r="H38" s="9"/>
      <c r="I38" s="9"/>
      <c r="J38" s="10"/>
      <c r="K38" s="27"/>
      <c r="L38" s="9"/>
      <c r="M38" s="9"/>
      <c r="N38" s="9"/>
      <c r="O38" s="9"/>
      <c r="P38" s="9"/>
      <c r="Q38" s="2"/>
    </row>
    <row r="39" spans="5:17" x14ac:dyDescent="0.3">
      <c r="E39" s="1"/>
      <c r="F39" s="1"/>
      <c r="K39" s="27"/>
      <c r="M39" s="1"/>
      <c r="N39" s="1"/>
      <c r="O39" s="1"/>
      <c r="P39" s="1"/>
      <c r="Q39" s="1"/>
    </row>
    <row r="40" spans="5:17" x14ac:dyDescent="0.3">
      <c r="E40" s="1"/>
      <c r="F40" s="1"/>
      <c r="K40" s="27"/>
      <c r="M40" s="1"/>
      <c r="N40" s="1"/>
      <c r="O40" s="1"/>
      <c r="P40" s="1"/>
      <c r="Q40" s="1"/>
    </row>
    <row r="41" spans="5:17" x14ac:dyDescent="0.3">
      <c r="E41" s="1"/>
      <c r="F41" s="1"/>
      <c r="K41" s="27"/>
      <c r="M41" s="1"/>
      <c r="N41" s="1"/>
      <c r="O41" s="1"/>
      <c r="P41" s="1"/>
      <c r="Q41" s="1"/>
    </row>
    <row r="42" spans="5:17" x14ac:dyDescent="0.3">
      <c r="E42" s="1"/>
      <c r="F42" s="1"/>
      <c r="K42" s="27"/>
      <c r="M42" s="1"/>
      <c r="N42" s="1"/>
      <c r="O42" s="1"/>
      <c r="P42" s="1"/>
      <c r="Q42" s="1"/>
    </row>
    <row r="43" spans="5:17" x14ac:dyDescent="0.3">
      <c r="E43" s="1"/>
      <c r="F43" s="1"/>
      <c r="K43" s="27"/>
      <c r="M43" s="1"/>
      <c r="N43" s="1"/>
      <c r="O43" s="1"/>
      <c r="P43" s="1"/>
      <c r="Q43" s="1"/>
    </row>
    <row r="44" spans="5:17" x14ac:dyDescent="0.3">
      <c r="E44" s="1"/>
      <c r="F44" s="1"/>
      <c r="K44" s="27"/>
      <c r="M44" s="1"/>
      <c r="N44" s="1"/>
      <c r="O44" s="1"/>
      <c r="P44" s="1"/>
      <c r="Q44" s="1"/>
    </row>
    <row r="45" spans="5:17" x14ac:dyDescent="0.3">
      <c r="E45" s="1"/>
      <c r="F45" s="1"/>
      <c r="K45" s="27"/>
      <c r="M45" s="1"/>
      <c r="N45" s="1"/>
      <c r="O45" s="1"/>
      <c r="P45" s="1"/>
      <c r="Q45" s="1"/>
    </row>
    <row r="46" spans="5:17" x14ac:dyDescent="0.3">
      <c r="E46" s="1"/>
      <c r="F46" s="1"/>
      <c r="K46" s="27"/>
      <c r="M46" s="1"/>
      <c r="N46" s="1"/>
      <c r="O46" s="1"/>
      <c r="P46" s="1"/>
      <c r="Q46" s="1"/>
    </row>
    <row r="47" spans="5:17" x14ac:dyDescent="0.3">
      <c r="E47" s="1"/>
      <c r="F47" s="1"/>
      <c r="G47" s="8"/>
      <c r="K47" s="28"/>
      <c r="M47" s="1"/>
      <c r="N47" s="1"/>
      <c r="O47" s="1"/>
      <c r="P47" s="1"/>
      <c r="Q47" s="1"/>
    </row>
    <row r="48" spans="5:17" x14ac:dyDescent="0.3">
      <c r="E48" s="1"/>
      <c r="F48" s="1"/>
      <c r="G48" s="8"/>
      <c r="K48" s="28"/>
      <c r="M48" s="1"/>
      <c r="N48" s="1"/>
      <c r="O48" s="1"/>
      <c r="P48" s="1"/>
      <c r="Q48" s="1"/>
    </row>
    <row r="49" spans="5:17" x14ac:dyDescent="0.3">
      <c r="E49" s="1"/>
      <c r="F49" s="1"/>
      <c r="G49" s="8"/>
      <c r="K49" s="28"/>
      <c r="M49" s="1"/>
      <c r="N49" s="1"/>
      <c r="O49" s="1"/>
      <c r="P49" s="1"/>
      <c r="Q49" s="1"/>
    </row>
    <row r="50" spans="5:17" x14ac:dyDescent="0.3">
      <c r="E50" s="1"/>
      <c r="F50" s="1"/>
      <c r="G50" s="8"/>
      <c r="K50" s="28"/>
      <c r="M50" s="1"/>
      <c r="N50" s="1"/>
      <c r="O50" s="1"/>
      <c r="P50" s="1"/>
      <c r="Q50" s="1"/>
    </row>
    <row r="51" spans="5:17" x14ac:dyDescent="0.3">
      <c r="E51" s="1"/>
      <c r="F51" s="1"/>
      <c r="G51" s="8"/>
      <c r="K51" s="28"/>
      <c r="M51" s="1"/>
      <c r="N51" s="1"/>
      <c r="O51" s="1"/>
      <c r="P51" s="1"/>
      <c r="Q51" s="1"/>
    </row>
    <row r="52" spans="5:17" x14ac:dyDescent="0.3">
      <c r="E52" s="1"/>
      <c r="F52" s="1"/>
      <c r="G52" s="8"/>
      <c r="K52" s="28"/>
      <c r="M52" s="1"/>
      <c r="N52" s="1"/>
      <c r="O52" s="1"/>
      <c r="P52" s="1"/>
      <c r="Q52" s="1"/>
    </row>
    <row r="53" spans="5:17" x14ac:dyDescent="0.3">
      <c r="E53" s="1"/>
      <c r="F53" s="1"/>
      <c r="G53" s="8"/>
      <c r="K53" s="28"/>
      <c r="M53" s="1"/>
      <c r="N53" s="1"/>
      <c r="O53" s="1"/>
      <c r="P53" s="1"/>
      <c r="Q53" s="1"/>
    </row>
    <row r="54" spans="5:17" x14ac:dyDescent="0.3">
      <c r="E54" s="1"/>
      <c r="F54" s="1"/>
      <c r="G54" s="8"/>
      <c r="K54" s="28"/>
      <c r="M54" s="1"/>
      <c r="N54" s="1"/>
      <c r="O54" s="1"/>
      <c r="P54" s="1"/>
      <c r="Q54" s="1"/>
    </row>
    <row r="55" spans="5:17" x14ac:dyDescent="0.3">
      <c r="E55" s="1"/>
      <c r="F55" s="1"/>
      <c r="G55" s="8"/>
      <c r="K55" s="28"/>
      <c r="M55" s="1"/>
      <c r="N55" s="1"/>
      <c r="O55" s="1"/>
      <c r="P55" s="1"/>
      <c r="Q55" s="1"/>
    </row>
    <row r="56" spans="5:17" x14ac:dyDescent="0.3">
      <c r="E56" s="1"/>
      <c r="F56" s="1"/>
      <c r="G56" s="8"/>
      <c r="K56" s="28"/>
      <c r="M56" s="1"/>
      <c r="N56" s="1"/>
      <c r="O56" s="1"/>
      <c r="P56" s="1"/>
      <c r="Q56" s="1"/>
    </row>
    <row r="57" spans="5:17" x14ac:dyDescent="0.3">
      <c r="E57" s="1"/>
      <c r="F57" s="1"/>
      <c r="G57" s="8"/>
      <c r="K57" s="28"/>
      <c r="M57" s="1"/>
      <c r="N57" s="1"/>
      <c r="O57" s="1"/>
      <c r="P57" s="1"/>
      <c r="Q57" s="1"/>
    </row>
  </sheetData>
  <mergeCells count="3">
    <mergeCell ref="G1:J1"/>
    <mergeCell ref="C3:D3"/>
    <mergeCell ref="L1:Q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C3F82-1B74-4075-9CFE-E037EB6106A3}">
  <dimension ref="B1:U39"/>
  <sheetViews>
    <sheetView tabSelected="1" workbookViewId="0">
      <pane ySplit="12" topLeftCell="A26" activePane="bottomLeft" state="frozen"/>
      <selection pane="bottomLeft" activeCell="U9" sqref="U9"/>
    </sheetView>
  </sheetViews>
  <sheetFormatPr defaultRowHeight="14.4" x14ac:dyDescent="0.3"/>
  <cols>
    <col min="2" max="2" width="14.21875" customWidth="1"/>
    <col min="5" max="5" width="9.88671875" bestFit="1" customWidth="1"/>
    <col min="6" max="6" width="13.109375" bestFit="1" customWidth="1"/>
    <col min="8" max="8" width="9.88671875" bestFit="1" customWidth="1"/>
    <col min="9" max="9" width="3.33203125" style="29" customWidth="1"/>
    <col min="10" max="10" width="10.88671875" bestFit="1" customWidth="1"/>
    <col min="11" max="11" width="10.88671875" customWidth="1"/>
    <col min="13" max="13" width="10.88671875" bestFit="1" customWidth="1"/>
    <col min="14" max="14" width="3.21875" style="29" customWidth="1"/>
    <col min="15" max="15" width="10.88671875" bestFit="1" customWidth="1"/>
    <col min="16" max="16" width="3.21875" customWidth="1"/>
    <col min="17" max="17" width="8.88671875" style="57"/>
  </cols>
  <sheetData>
    <row r="1" spans="2:21" s="54" customFormat="1" ht="18" x14ac:dyDescent="0.35">
      <c r="B1" s="53" t="s">
        <v>110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2:21" s="54" customFormat="1" ht="18" x14ac:dyDescent="0.3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2:21" x14ac:dyDescent="0.3">
      <c r="D3" s="4" t="s">
        <v>3</v>
      </c>
      <c r="E3" s="50" t="s">
        <v>26</v>
      </c>
      <c r="F3" s="50"/>
      <c r="G3" s="50"/>
      <c r="H3" s="50"/>
      <c r="I3" s="24"/>
      <c r="J3" s="51" t="s">
        <v>25</v>
      </c>
      <c r="K3" s="51"/>
      <c r="L3" s="51"/>
      <c r="M3" s="51"/>
      <c r="N3" s="24"/>
      <c r="O3" s="31"/>
    </row>
    <row r="4" spans="2:21" x14ac:dyDescent="0.3">
      <c r="B4" s="16" t="s">
        <v>7</v>
      </c>
      <c r="C4" s="16"/>
      <c r="D4" s="16" t="s">
        <v>5</v>
      </c>
      <c r="E4" s="18" t="s">
        <v>0</v>
      </c>
      <c r="F4" s="18" t="s">
        <v>32</v>
      </c>
      <c r="G4" s="18" t="s">
        <v>1</v>
      </c>
      <c r="H4" s="18" t="s">
        <v>0</v>
      </c>
      <c r="I4" s="24"/>
      <c r="J4" s="17" t="s">
        <v>0</v>
      </c>
      <c r="K4" s="17" t="s">
        <v>32</v>
      </c>
      <c r="L4" s="16" t="s">
        <v>1</v>
      </c>
      <c r="M4" s="16" t="s">
        <v>0</v>
      </c>
      <c r="N4" s="24"/>
      <c r="O4" s="19" t="s">
        <v>22</v>
      </c>
      <c r="P4" s="36"/>
      <c r="Q4" s="58" t="s">
        <v>28</v>
      </c>
      <c r="R4" s="16" t="s">
        <v>29</v>
      </c>
    </row>
    <row r="5" spans="2:21" x14ac:dyDescent="0.3">
      <c r="D5">
        <v>1</v>
      </c>
      <c r="E5" s="2">
        <v>0</v>
      </c>
      <c r="F5" s="2">
        <f>$C$6*$C$7</f>
        <v>5000</v>
      </c>
      <c r="G5" s="2">
        <f>(E5+F5)*$C$9</f>
        <v>400</v>
      </c>
      <c r="H5" s="2">
        <f>E5+F5+G5</f>
        <v>5400</v>
      </c>
      <c r="I5" s="27"/>
      <c r="J5" s="2">
        <v>0</v>
      </c>
      <c r="K5" s="2">
        <f>$C$6*$C$8</f>
        <v>5000</v>
      </c>
      <c r="L5" s="2">
        <f>(J5+K5)*$C$10</f>
        <v>200</v>
      </c>
      <c r="M5" s="2">
        <f>SUM(J5:L5)</f>
        <v>5200</v>
      </c>
      <c r="O5" s="2">
        <f>M5+H5</f>
        <v>10600</v>
      </c>
      <c r="Q5" s="57">
        <f>H5/O5</f>
        <v>0.50943396226415094</v>
      </c>
      <c r="R5" s="57">
        <f>M5/O5</f>
        <v>0.49056603773584906</v>
      </c>
    </row>
    <row r="6" spans="2:21" x14ac:dyDescent="0.3">
      <c r="B6" t="s">
        <v>27</v>
      </c>
      <c r="C6" s="21">
        <v>10000</v>
      </c>
      <c r="D6">
        <v>2</v>
      </c>
      <c r="E6" s="2">
        <f>H5</f>
        <v>5400</v>
      </c>
      <c r="F6" s="2">
        <f t="shared" ref="F6:F39" si="0">$C$6*$C$7</f>
        <v>5000</v>
      </c>
      <c r="G6" s="2">
        <f t="shared" ref="G6:G39" si="1">(E6+F6)*$C$9</f>
        <v>832</v>
      </c>
      <c r="H6" s="2">
        <f t="shared" ref="H6:H39" si="2">E6+F6+G6</f>
        <v>11232</v>
      </c>
      <c r="I6" s="27"/>
      <c r="J6" s="2">
        <f>M5</f>
        <v>5200</v>
      </c>
      <c r="K6" s="2">
        <f t="shared" ref="K6:K39" si="3">$C$6*$C$8</f>
        <v>5000</v>
      </c>
      <c r="L6" s="2">
        <f t="shared" ref="L6:L39" si="4">(J6+K6)*$C$10</f>
        <v>408</v>
      </c>
      <c r="M6" s="2">
        <f t="shared" ref="M6:M39" si="5">SUM(J6:L6)</f>
        <v>10608</v>
      </c>
      <c r="O6" s="2">
        <f t="shared" ref="O6:O39" si="6">M6+H6</f>
        <v>21840</v>
      </c>
      <c r="Q6" s="57">
        <f t="shared" ref="Q6:Q39" si="7">H6/O6</f>
        <v>0.51428571428571423</v>
      </c>
      <c r="R6" s="57">
        <f t="shared" ref="R6:R39" si="8">M6/O6</f>
        <v>0.48571428571428571</v>
      </c>
    </row>
    <row r="7" spans="2:21" x14ac:dyDescent="0.3">
      <c r="B7" s="35" t="s">
        <v>28</v>
      </c>
      <c r="C7" s="20">
        <v>0.5</v>
      </c>
      <c r="D7">
        <v>3</v>
      </c>
      <c r="E7" s="2">
        <f t="shared" ref="E7:E39" si="9">H6</f>
        <v>11232</v>
      </c>
      <c r="F7" s="2">
        <f t="shared" si="0"/>
        <v>5000</v>
      </c>
      <c r="G7" s="2">
        <f t="shared" si="1"/>
        <v>1298.56</v>
      </c>
      <c r="H7" s="2">
        <f t="shared" si="2"/>
        <v>17530.560000000001</v>
      </c>
      <c r="I7" s="27"/>
      <c r="J7" s="2">
        <f t="shared" ref="J7:J39" si="10">M6</f>
        <v>10608</v>
      </c>
      <c r="K7" s="2">
        <f t="shared" si="3"/>
        <v>5000</v>
      </c>
      <c r="L7" s="2">
        <f t="shared" si="4"/>
        <v>624.32000000000005</v>
      </c>
      <c r="M7" s="2">
        <f t="shared" si="5"/>
        <v>16232.32</v>
      </c>
      <c r="O7" s="2">
        <f t="shared" si="6"/>
        <v>33762.880000000005</v>
      </c>
      <c r="Q7" s="57">
        <f t="shared" si="7"/>
        <v>0.5192258480319214</v>
      </c>
      <c r="R7" s="57">
        <f t="shared" si="8"/>
        <v>0.48077415196807849</v>
      </c>
    </row>
    <row r="8" spans="2:21" x14ac:dyDescent="0.3">
      <c r="B8" s="35" t="s">
        <v>29</v>
      </c>
      <c r="C8" s="20">
        <v>0.5</v>
      </c>
      <c r="D8">
        <v>4</v>
      </c>
      <c r="E8" s="2">
        <f t="shared" si="9"/>
        <v>17530.560000000001</v>
      </c>
      <c r="F8" s="2">
        <f t="shared" si="0"/>
        <v>5000</v>
      </c>
      <c r="G8" s="2">
        <f t="shared" si="1"/>
        <v>1802.4448000000002</v>
      </c>
      <c r="H8" s="2">
        <f t="shared" si="2"/>
        <v>24333.004800000002</v>
      </c>
      <c r="I8" s="27"/>
      <c r="J8" s="2">
        <f t="shared" si="10"/>
        <v>16232.32</v>
      </c>
      <c r="K8" s="2">
        <f t="shared" si="3"/>
        <v>5000</v>
      </c>
      <c r="L8" s="2">
        <f t="shared" si="4"/>
        <v>849.29280000000006</v>
      </c>
      <c r="M8" s="2">
        <f t="shared" si="5"/>
        <v>22081.612799999999</v>
      </c>
      <c r="O8" s="2">
        <f t="shared" si="6"/>
        <v>46414.617599999998</v>
      </c>
      <c r="Q8" s="57">
        <f t="shared" si="7"/>
        <v>0.52425304910839132</v>
      </c>
      <c r="R8" s="57">
        <f t="shared" si="8"/>
        <v>0.47574695089160879</v>
      </c>
    </row>
    <row r="9" spans="2:21" x14ac:dyDescent="0.3">
      <c r="B9" t="s">
        <v>30</v>
      </c>
      <c r="C9" s="56">
        <v>0.08</v>
      </c>
      <c r="D9">
        <v>5</v>
      </c>
      <c r="E9" s="2">
        <f t="shared" si="9"/>
        <v>24333.004800000002</v>
      </c>
      <c r="F9" s="2">
        <f t="shared" si="0"/>
        <v>5000</v>
      </c>
      <c r="G9" s="2">
        <f t="shared" si="1"/>
        <v>2346.6403840000003</v>
      </c>
      <c r="H9" s="2">
        <f t="shared" si="2"/>
        <v>31679.645184000001</v>
      </c>
      <c r="I9" s="27"/>
      <c r="J9" s="2">
        <f t="shared" si="10"/>
        <v>22081.612799999999</v>
      </c>
      <c r="K9" s="2">
        <f t="shared" si="3"/>
        <v>5000</v>
      </c>
      <c r="L9" s="2">
        <f t="shared" si="4"/>
        <v>1083.264512</v>
      </c>
      <c r="M9" s="2">
        <f t="shared" si="5"/>
        <v>28164.877312000001</v>
      </c>
      <c r="O9" s="2">
        <f t="shared" si="6"/>
        <v>59844.522496000005</v>
      </c>
      <c r="Q9" s="57">
        <f t="shared" si="7"/>
        <v>0.5293658276932105</v>
      </c>
      <c r="R9" s="57">
        <f t="shared" si="8"/>
        <v>0.47063417230678939</v>
      </c>
    </row>
    <row r="10" spans="2:21" x14ac:dyDescent="0.3">
      <c r="B10" t="s">
        <v>31</v>
      </c>
      <c r="C10" s="56">
        <v>0.04</v>
      </c>
      <c r="D10">
        <v>6</v>
      </c>
      <c r="E10" s="2">
        <f t="shared" si="9"/>
        <v>31679.645184000001</v>
      </c>
      <c r="F10" s="2">
        <f t="shared" si="0"/>
        <v>5000</v>
      </c>
      <c r="G10" s="2">
        <f t="shared" si="1"/>
        <v>2934.3716147200003</v>
      </c>
      <c r="H10" s="2">
        <f t="shared" si="2"/>
        <v>39614.016798720004</v>
      </c>
      <c r="I10" s="27"/>
      <c r="J10" s="2">
        <f t="shared" si="10"/>
        <v>28164.877312000001</v>
      </c>
      <c r="K10" s="2">
        <f t="shared" si="3"/>
        <v>5000</v>
      </c>
      <c r="L10" s="2">
        <f t="shared" si="4"/>
        <v>1326.5950924799999</v>
      </c>
      <c r="M10" s="2">
        <f t="shared" si="5"/>
        <v>34491.472404479995</v>
      </c>
      <c r="O10" s="2">
        <f t="shared" si="6"/>
        <v>74105.489203200006</v>
      </c>
      <c r="Q10" s="57">
        <f t="shared" si="7"/>
        <v>0.53456251655119502</v>
      </c>
      <c r="R10" s="57">
        <f t="shared" si="8"/>
        <v>0.46543748344880492</v>
      </c>
    </row>
    <row r="11" spans="2:21" x14ac:dyDescent="0.3">
      <c r="D11">
        <v>7</v>
      </c>
      <c r="E11" s="2">
        <f t="shared" si="9"/>
        <v>39614.016798720004</v>
      </c>
      <c r="F11" s="2">
        <f t="shared" si="0"/>
        <v>5000</v>
      </c>
      <c r="G11" s="2">
        <f t="shared" si="1"/>
        <v>3569.1213438976006</v>
      </c>
      <c r="H11" s="2">
        <f t="shared" si="2"/>
        <v>48183.138142617601</v>
      </c>
      <c r="I11" s="27"/>
      <c r="J11" s="2">
        <f t="shared" si="10"/>
        <v>34491.472404479995</v>
      </c>
      <c r="K11" s="2">
        <f t="shared" si="3"/>
        <v>5000</v>
      </c>
      <c r="L11" s="2">
        <f t="shared" si="4"/>
        <v>1579.6588961791999</v>
      </c>
      <c r="M11" s="2">
        <f t="shared" si="5"/>
        <v>41071.131300659195</v>
      </c>
      <c r="O11" s="2">
        <f t="shared" si="6"/>
        <v>89254.269443276804</v>
      </c>
      <c r="Q11" s="57">
        <f t="shared" si="7"/>
        <v>0.53984126970238799</v>
      </c>
      <c r="R11" s="57">
        <f t="shared" si="8"/>
        <v>0.4601587302976119</v>
      </c>
    </row>
    <row r="12" spans="2:21" x14ac:dyDescent="0.3">
      <c r="D12">
        <v>8</v>
      </c>
      <c r="E12" s="2">
        <f t="shared" si="9"/>
        <v>48183.138142617601</v>
      </c>
      <c r="F12" s="2">
        <f t="shared" si="0"/>
        <v>5000</v>
      </c>
      <c r="G12" s="2">
        <f t="shared" si="1"/>
        <v>4254.651051409408</v>
      </c>
      <c r="H12" s="2">
        <f t="shared" si="2"/>
        <v>57437.789194027006</v>
      </c>
      <c r="I12" s="27"/>
      <c r="J12" s="2">
        <f t="shared" si="10"/>
        <v>41071.131300659195</v>
      </c>
      <c r="K12" s="2">
        <f t="shared" si="3"/>
        <v>5000</v>
      </c>
      <c r="L12" s="2">
        <f t="shared" si="4"/>
        <v>1842.8452520263679</v>
      </c>
      <c r="M12" s="2">
        <f t="shared" si="5"/>
        <v>47913.976552685563</v>
      </c>
      <c r="O12" s="2">
        <f t="shared" si="6"/>
        <v>105351.76574671257</v>
      </c>
      <c r="Q12" s="57">
        <f t="shared" si="7"/>
        <v>0.5452000617827264</v>
      </c>
      <c r="R12" s="57">
        <f t="shared" si="8"/>
        <v>0.45479993821727366</v>
      </c>
      <c r="U12" s="59"/>
    </row>
    <row r="13" spans="2:21" x14ac:dyDescent="0.3">
      <c r="D13">
        <v>9</v>
      </c>
      <c r="E13" s="2">
        <f t="shared" si="9"/>
        <v>57437.789194027006</v>
      </c>
      <c r="F13" s="2">
        <f t="shared" si="0"/>
        <v>5000</v>
      </c>
      <c r="G13" s="2">
        <f t="shared" si="1"/>
        <v>4995.0231355221604</v>
      </c>
      <c r="H13" s="2">
        <f t="shared" si="2"/>
        <v>67432.812329549168</v>
      </c>
      <c r="I13" s="27"/>
      <c r="J13" s="2">
        <f t="shared" si="10"/>
        <v>47913.976552685563</v>
      </c>
      <c r="K13" s="2">
        <f t="shared" si="3"/>
        <v>5000</v>
      </c>
      <c r="L13" s="2">
        <f t="shared" si="4"/>
        <v>2116.5590621074225</v>
      </c>
      <c r="M13" s="2">
        <f t="shared" si="5"/>
        <v>55030.535614792985</v>
      </c>
      <c r="O13" s="2">
        <f t="shared" si="6"/>
        <v>122463.34794434215</v>
      </c>
      <c r="Q13" s="57">
        <f t="shared" si="7"/>
        <v>0.55063668813134536</v>
      </c>
      <c r="R13" s="57">
        <f t="shared" si="8"/>
        <v>0.44936331186865464</v>
      </c>
    </row>
    <row r="14" spans="2:21" x14ac:dyDescent="0.3">
      <c r="D14">
        <v>10</v>
      </c>
      <c r="E14" s="2">
        <f t="shared" si="9"/>
        <v>67432.812329549168</v>
      </c>
      <c r="F14" s="2">
        <f t="shared" si="0"/>
        <v>5000</v>
      </c>
      <c r="G14" s="2">
        <f t="shared" si="1"/>
        <v>5794.6249863639332</v>
      </c>
      <c r="H14" s="2">
        <f t="shared" si="2"/>
        <v>78227.437315913106</v>
      </c>
      <c r="I14" s="27"/>
      <c r="J14" s="2">
        <f t="shared" si="10"/>
        <v>55030.535614792985</v>
      </c>
      <c r="K14" s="2">
        <f t="shared" si="3"/>
        <v>5000</v>
      </c>
      <c r="L14" s="2">
        <f t="shared" si="4"/>
        <v>2401.2214245917194</v>
      </c>
      <c r="M14" s="2">
        <f t="shared" si="5"/>
        <v>62431.757039384705</v>
      </c>
      <c r="O14" s="2">
        <f t="shared" si="6"/>
        <v>140659.1943552978</v>
      </c>
      <c r="Q14" s="57">
        <f t="shared" si="7"/>
        <v>0.55614876563500482</v>
      </c>
      <c r="R14" s="57">
        <f t="shared" si="8"/>
        <v>0.4438512343649953</v>
      </c>
    </row>
    <row r="15" spans="2:21" x14ac:dyDescent="0.3">
      <c r="D15">
        <v>11</v>
      </c>
      <c r="E15" s="2">
        <f t="shared" si="9"/>
        <v>78227.437315913106</v>
      </c>
      <c r="F15" s="2">
        <f t="shared" si="0"/>
        <v>5000</v>
      </c>
      <c r="G15" s="2">
        <f t="shared" si="1"/>
        <v>6658.1949852730486</v>
      </c>
      <c r="H15" s="2">
        <f t="shared" si="2"/>
        <v>89885.632301186153</v>
      </c>
      <c r="I15" s="27"/>
      <c r="J15" s="2">
        <f t="shared" si="10"/>
        <v>62431.757039384705</v>
      </c>
      <c r="K15" s="2">
        <f t="shared" si="3"/>
        <v>5000</v>
      </c>
      <c r="L15" s="2">
        <f t="shared" si="4"/>
        <v>2697.2702815753887</v>
      </c>
      <c r="M15" s="2">
        <f t="shared" si="5"/>
        <v>70129.0273209601</v>
      </c>
      <c r="O15" s="2">
        <f t="shared" si="6"/>
        <v>160014.65962214625</v>
      </c>
      <c r="Q15" s="57">
        <f t="shared" si="7"/>
        <v>0.5617337343555856</v>
      </c>
      <c r="R15" s="57">
        <f t="shared" si="8"/>
        <v>0.4382662656444144</v>
      </c>
    </row>
    <row r="16" spans="2:21" x14ac:dyDescent="0.3">
      <c r="D16">
        <v>12</v>
      </c>
      <c r="E16" s="2">
        <f t="shared" si="9"/>
        <v>89885.632301186153</v>
      </c>
      <c r="F16" s="2">
        <f t="shared" si="0"/>
        <v>5000</v>
      </c>
      <c r="G16" s="2">
        <f t="shared" si="1"/>
        <v>7590.8505840948928</v>
      </c>
      <c r="H16" s="2">
        <f t="shared" si="2"/>
        <v>102476.48288528105</v>
      </c>
      <c r="I16" s="27"/>
      <c r="J16" s="2">
        <f t="shared" si="10"/>
        <v>70129.0273209601</v>
      </c>
      <c r="K16" s="2">
        <f t="shared" si="3"/>
        <v>5000</v>
      </c>
      <c r="L16" s="2">
        <f t="shared" si="4"/>
        <v>3005.1610928384039</v>
      </c>
      <c r="M16" s="2">
        <f t="shared" si="5"/>
        <v>78134.188413798503</v>
      </c>
      <c r="O16" s="2">
        <f t="shared" si="6"/>
        <v>180610.67129907955</v>
      </c>
      <c r="Q16" s="57">
        <f t="shared" si="7"/>
        <v>0.56738885996158361</v>
      </c>
      <c r="R16" s="57">
        <f t="shared" si="8"/>
        <v>0.43261114003841644</v>
      </c>
    </row>
    <row r="17" spans="4:18" x14ac:dyDescent="0.3">
      <c r="D17">
        <v>13</v>
      </c>
      <c r="E17" s="2">
        <f t="shared" si="9"/>
        <v>102476.48288528105</v>
      </c>
      <c r="F17" s="2">
        <f t="shared" si="0"/>
        <v>5000</v>
      </c>
      <c r="G17" s="2">
        <f t="shared" si="1"/>
        <v>8598.1186308224842</v>
      </c>
      <c r="H17" s="2">
        <f t="shared" si="2"/>
        <v>116074.60151610353</v>
      </c>
      <c r="I17" s="27"/>
      <c r="J17" s="2">
        <f t="shared" si="10"/>
        <v>78134.188413798503</v>
      </c>
      <c r="K17" s="2">
        <f t="shared" si="3"/>
        <v>5000</v>
      </c>
      <c r="L17" s="2">
        <f t="shared" si="4"/>
        <v>3325.3675365519402</v>
      </c>
      <c r="M17" s="2">
        <f t="shared" si="5"/>
        <v>86459.555950350448</v>
      </c>
      <c r="O17" s="2">
        <f t="shared" si="6"/>
        <v>202534.15746645397</v>
      </c>
      <c r="Q17" s="57">
        <f t="shared" si="7"/>
        <v>0.57311123697902233</v>
      </c>
      <c r="R17" s="57">
        <f t="shared" si="8"/>
        <v>0.42688876302097772</v>
      </c>
    </row>
    <row r="18" spans="4:18" x14ac:dyDescent="0.3">
      <c r="D18">
        <v>14</v>
      </c>
      <c r="E18" s="2">
        <f t="shared" si="9"/>
        <v>116074.60151610353</v>
      </c>
      <c r="F18" s="2">
        <f t="shared" si="0"/>
        <v>5000</v>
      </c>
      <c r="G18" s="2">
        <f t="shared" si="1"/>
        <v>9685.9681212882824</v>
      </c>
      <c r="H18" s="2">
        <f t="shared" si="2"/>
        <v>130760.56963739182</v>
      </c>
      <c r="I18" s="27"/>
      <c r="J18" s="2">
        <f t="shared" si="10"/>
        <v>86459.555950350448</v>
      </c>
      <c r="K18" s="2">
        <f t="shared" si="3"/>
        <v>5000</v>
      </c>
      <c r="L18" s="2">
        <f t="shared" si="4"/>
        <v>3658.3822380140182</v>
      </c>
      <c r="M18" s="2">
        <f t="shared" si="5"/>
        <v>95117.938188364467</v>
      </c>
      <c r="O18" s="2">
        <f t="shared" si="6"/>
        <v>225878.50782575627</v>
      </c>
      <c r="Q18" s="57">
        <f t="shared" si="7"/>
        <v>0.57889779287129495</v>
      </c>
      <c r="R18" s="57">
        <f t="shared" si="8"/>
        <v>0.42110220712870516</v>
      </c>
    </row>
    <row r="19" spans="4:18" x14ac:dyDescent="0.3">
      <c r="D19">
        <v>15</v>
      </c>
      <c r="E19" s="2">
        <f t="shared" si="9"/>
        <v>130760.56963739182</v>
      </c>
      <c r="F19" s="2">
        <f t="shared" si="0"/>
        <v>5000</v>
      </c>
      <c r="G19" s="2">
        <f t="shared" si="1"/>
        <v>10860.845570991347</v>
      </c>
      <c r="H19" s="2">
        <f t="shared" si="2"/>
        <v>146621.41520838317</v>
      </c>
      <c r="I19" s="27"/>
      <c r="J19" s="2">
        <f t="shared" si="10"/>
        <v>95117.938188364467</v>
      </c>
      <c r="K19" s="2">
        <f t="shared" si="3"/>
        <v>5000</v>
      </c>
      <c r="L19" s="2">
        <f t="shared" si="4"/>
        <v>4004.7175275345789</v>
      </c>
      <c r="M19" s="2">
        <f t="shared" si="5"/>
        <v>104122.65571589905</v>
      </c>
      <c r="O19" s="2">
        <f t="shared" si="6"/>
        <v>250744.07092428222</v>
      </c>
      <c r="Q19" s="57">
        <f t="shared" si="7"/>
        <v>0.5847452929511493</v>
      </c>
      <c r="R19" s="57">
        <f t="shared" si="8"/>
        <v>0.41525470704885065</v>
      </c>
    </row>
    <row r="20" spans="4:18" x14ac:dyDescent="0.3">
      <c r="D20">
        <v>16</v>
      </c>
      <c r="E20" s="2">
        <f t="shared" si="9"/>
        <v>146621.41520838317</v>
      </c>
      <c r="F20" s="2">
        <f t="shared" si="0"/>
        <v>5000</v>
      </c>
      <c r="G20" s="2">
        <f t="shared" si="1"/>
        <v>12129.713216670654</v>
      </c>
      <c r="H20" s="2">
        <f t="shared" si="2"/>
        <v>163751.12842505382</v>
      </c>
      <c r="I20" s="27"/>
      <c r="J20" s="2">
        <f t="shared" si="10"/>
        <v>104122.65571589905</v>
      </c>
      <c r="K20" s="2">
        <f t="shared" si="3"/>
        <v>5000</v>
      </c>
      <c r="L20" s="2">
        <f t="shared" si="4"/>
        <v>4364.9062286359622</v>
      </c>
      <c r="M20" s="2">
        <f t="shared" si="5"/>
        <v>113487.561944535</v>
      </c>
      <c r="O20" s="2">
        <f t="shared" si="6"/>
        <v>277238.69036958879</v>
      </c>
      <c r="Q20" s="57">
        <f t="shared" si="7"/>
        <v>0.59065034612144529</v>
      </c>
      <c r="R20" s="57">
        <f t="shared" si="8"/>
        <v>0.40934965387855482</v>
      </c>
    </row>
    <row r="21" spans="4:18" x14ac:dyDescent="0.3">
      <c r="D21">
        <v>17</v>
      </c>
      <c r="E21" s="2">
        <f t="shared" si="9"/>
        <v>163751.12842505382</v>
      </c>
      <c r="F21" s="2">
        <f t="shared" si="0"/>
        <v>5000</v>
      </c>
      <c r="G21" s="2">
        <f t="shared" si="1"/>
        <v>13500.090274004306</v>
      </c>
      <c r="H21" s="2">
        <f t="shared" si="2"/>
        <v>182251.21869905811</v>
      </c>
      <c r="I21" s="27"/>
      <c r="J21" s="2">
        <f t="shared" si="10"/>
        <v>113487.561944535</v>
      </c>
      <c r="K21" s="2">
        <f t="shared" si="3"/>
        <v>5000</v>
      </c>
      <c r="L21" s="2">
        <f t="shared" si="4"/>
        <v>4739.5024777814006</v>
      </c>
      <c r="M21" s="2">
        <f t="shared" si="5"/>
        <v>123227.0644223164</v>
      </c>
      <c r="O21" s="2">
        <f t="shared" si="6"/>
        <v>305478.28312137449</v>
      </c>
      <c r="Q21" s="57">
        <f t="shared" si="7"/>
        <v>0.5966094114344781</v>
      </c>
      <c r="R21" s="57">
        <f t="shared" si="8"/>
        <v>0.4033905885655219</v>
      </c>
    </row>
    <row r="22" spans="4:18" x14ac:dyDescent="0.3">
      <c r="D22">
        <v>18</v>
      </c>
      <c r="E22" s="2">
        <f t="shared" si="9"/>
        <v>182251.21869905811</v>
      </c>
      <c r="F22" s="2">
        <f t="shared" si="0"/>
        <v>5000</v>
      </c>
      <c r="G22" s="2">
        <f t="shared" si="1"/>
        <v>14980.097495924649</v>
      </c>
      <c r="H22" s="2">
        <f t="shared" si="2"/>
        <v>202231.31619498276</v>
      </c>
      <c r="I22" s="27"/>
      <c r="J22" s="2">
        <f t="shared" si="10"/>
        <v>123227.0644223164</v>
      </c>
      <c r="K22" s="2">
        <f t="shared" si="3"/>
        <v>5000</v>
      </c>
      <c r="L22" s="2">
        <f t="shared" si="4"/>
        <v>5129.0825768926561</v>
      </c>
      <c r="M22" s="2">
        <f t="shared" si="5"/>
        <v>133356.14699920904</v>
      </c>
      <c r="O22" s="2">
        <f t="shared" si="6"/>
        <v>335587.46319419181</v>
      </c>
      <c r="Q22" s="57">
        <f t="shared" si="7"/>
        <v>0.60261880545269098</v>
      </c>
      <c r="R22" s="57">
        <f t="shared" si="8"/>
        <v>0.39738119454730902</v>
      </c>
    </row>
    <row r="23" spans="4:18" x14ac:dyDescent="0.3">
      <c r="D23">
        <v>19</v>
      </c>
      <c r="E23" s="2">
        <f t="shared" si="9"/>
        <v>202231.31619498276</v>
      </c>
      <c r="F23" s="2">
        <f t="shared" si="0"/>
        <v>5000</v>
      </c>
      <c r="G23" s="2">
        <f t="shared" si="1"/>
        <v>16578.505295598621</v>
      </c>
      <c r="H23" s="2">
        <f t="shared" si="2"/>
        <v>223809.82149058138</v>
      </c>
      <c r="I23" s="27"/>
      <c r="J23" s="2">
        <f t="shared" si="10"/>
        <v>133356.14699920904</v>
      </c>
      <c r="K23" s="2">
        <f t="shared" si="3"/>
        <v>5000</v>
      </c>
      <c r="L23" s="2">
        <f t="shared" si="4"/>
        <v>5534.2458799683618</v>
      </c>
      <c r="M23" s="2">
        <f t="shared" si="5"/>
        <v>143890.39287917741</v>
      </c>
      <c r="O23" s="2">
        <f t="shared" si="6"/>
        <v>367700.21436975879</v>
      </c>
      <c r="Q23" s="57">
        <f t="shared" si="7"/>
        <v>0.60867471038653942</v>
      </c>
      <c r="R23" s="57">
        <f t="shared" si="8"/>
        <v>0.39132528961346064</v>
      </c>
    </row>
    <row r="24" spans="4:18" x14ac:dyDescent="0.3">
      <c r="D24">
        <v>20</v>
      </c>
      <c r="E24" s="2">
        <f t="shared" si="9"/>
        <v>223809.82149058138</v>
      </c>
      <c r="F24" s="2">
        <f t="shared" si="0"/>
        <v>5000</v>
      </c>
      <c r="G24" s="2">
        <f t="shared" si="1"/>
        <v>18304.785719246513</v>
      </c>
      <c r="H24" s="2">
        <f t="shared" si="2"/>
        <v>247114.6072098279</v>
      </c>
      <c r="J24" s="2">
        <f t="shared" si="10"/>
        <v>143890.39287917741</v>
      </c>
      <c r="K24" s="2">
        <f t="shared" si="3"/>
        <v>5000</v>
      </c>
      <c r="L24" s="2">
        <f t="shared" si="4"/>
        <v>5955.6157151670968</v>
      </c>
      <c r="M24" s="2">
        <f t="shared" si="5"/>
        <v>154846.00859434452</v>
      </c>
      <c r="O24" s="2">
        <f t="shared" si="6"/>
        <v>401960.61580417241</v>
      </c>
      <c r="Q24" s="57">
        <f t="shared" si="7"/>
        <v>0.61477318297824846</v>
      </c>
      <c r="R24" s="57">
        <f t="shared" si="8"/>
        <v>0.3852268170217516</v>
      </c>
    </row>
    <row r="25" spans="4:18" x14ac:dyDescent="0.3">
      <c r="D25">
        <v>21</v>
      </c>
      <c r="E25" s="2">
        <f t="shared" si="9"/>
        <v>247114.6072098279</v>
      </c>
      <c r="F25" s="2">
        <f t="shared" si="0"/>
        <v>5000</v>
      </c>
      <c r="G25" s="2">
        <f t="shared" si="1"/>
        <v>20169.168576786233</v>
      </c>
      <c r="H25" s="2">
        <f t="shared" si="2"/>
        <v>272283.7757866141</v>
      </c>
      <c r="J25" s="2">
        <f t="shared" si="10"/>
        <v>154846.00859434452</v>
      </c>
      <c r="K25" s="2">
        <f t="shared" si="3"/>
        <v>5000</v>
      </c>
      <c r="L25" s="2">
        <f t="shared" si="4"/>
        <v>6393.8403437737807</v>
      </c>
      <c r="M25" s="2">
        <f t="shared" si="5"/>
        <v>166239.84893811829</v>
      </c>
      <c r="O25" s="2">
        <f t="shared" si="6"/>
        <v>438523.62472473236</v>
      </c>
      <c r="Q25" s="57">
        <f t="shared" si="7"/>
        <v>0.62091016409328137</v>
      </c>
      <c r="R25" s="57">
        <f t="shared" si="8"/>
        <v>0.37908983590671869</v>
      </c>
    </row>
    <row r="26" spans="4:18" x14ac:dyDescent="0.3">
      <c r="D26">
        <v>22</v>
      </c>
      <c r="E26" s="2">
        <f t="shared" si="9"/>
        <v>272283.7757866141</v>
      </c>
      <c r="F26" s="2">
        <f t="shared" si="0"/>
        <v>5000</v>
      </c>
      <c r="G26" s="2">
        <f t="shared" si="1"/>
        <v>22182.702062929129</v>
      </c>
      <c r="H26" s="2">
        <f t="shared" si="2"/>
        <v>299466.47784954321</v>
      </c>
      <c r="J26" s="2">
        <f t="shared" si="10"/>
        <v>166239.84893811829</v>
      </c>
      <c r="K26" s="2">
        <f t="shared" si="3"/>
        <v>5000</v>
      </c>
      <c r="L26" s="2">
        <f t="shared" si="4"/>
        <v>6849.5939575247321</v>
      </c>
      <c r="M26" s="2">
        <f t="shared" si="5"/>
        <v>178089.44289564301</v>
      </c>
      <c r="O26" s="2">
        <f t="shared" si="6"/>
        <v>477555.92074518622</v>
      </c>
      <c r="Q26" s="57">
        <f t="shared" si="7"/>
        <v>0.62708148897463301</v>
      </c>
      <c r="R26" s="57">
        <f t="shared" si="8"/>
        <v>0.37291851102536699</v>
      </c>
    </row>
    <row r="27" spans="4:18" x14ac:dyDescent="0.3">
      <c r="D27">
        <v>23</v>
      </c>
      <c r="E27" s="2">
        <f t="shared" si="9"/>
        <v>299466.47784954321</v>
      </c>
      <c r="F27" s="2">
        <f t="shared" si="0"/>
        <v>5000</v>
      </c>
      <c r="G27" s="2">
        <f t="shared" si="1"/>
        <v>24357.318227963457</v>
      </c>
      <c r="H27" s="2">
        <f t="shared" si="2"/>
        <v>328823.79607750667</v>
      </c>
      <c r="J27" s="2">
        <f t="shared" si="10"/>
        <v>178089.44289564301</v>
      </c>
      <c r="K27" s="2">
        <f t="shared" si="3"/>
        <v>5000</v>
      </c>
      <c r="L27" s="2">
        <f t="shared" si="4"/>
        <v>7323.5777158257206</v>
      </c>
      <c r="M27" s="2">
        <f t="shared" si="5"/>
        <v>190413.02061146873</v>
      </c>
      <c r="O27" s="2">
        <f t="shared" si="6"/>
        <v>519236.81668897544</v>
      </c>
      <c r="Q27" s="57">
        <f t="shared" si="7"/>
        <v>0.63328289810865479</v>
      </c>
      <c r="R27" s="57">
        <f t="shared" si="8"/>
        <v>0.36671710189134521</v>
      </c>
    </row>
    <row r="28" spans="4:18" x14ac:dyDescent="0.3">
      <c r="D28">
        <v>24</v>
      </c>
      <c r="E28" s="2">
        <f t="shared" si="9"/>
        <v>328823.79607750667</v>
      </c>
      <c r="F28" s="2">
        <f t="shared" si="0"/>
        <v>5000</v>
      </c>
      <c r="G28" s="2">
        <f t="shared" si="1"/>
        <v>26705.903686200534</v>
      </c>
      <c r="H28" s="2">
        <f t="shared" si="2"/>
        <v>360529.69976370723</v>
      </c>
      <c r="J28" s="2">
        <f t="shared" si="10"/>
        <v>190413.02061146873</v>
      </c>
      <c r="K28" s="2">
        <f t="shared" si="3"/>
        <v>5000</v>
      </c>
      <c r="L28" s="2">
        <f t="shared" si="4"/>
        <v>7816.5208244587493</v>
      </c>
      <c r="M28" s="2">
        <f t="shared" si="5"/>
        <v>203229.54143592747</v>
      </c>
      <c r="O28" s="2">
        <f t="shared" si="6"/>
        <v>563759.24119963474</v>
      </c>
      <c r="Q28" s="57">
        <f t="shared" si="7"/>
        <v>0.63951004864510741</v>
      </c>
      <c r="R28" s="57">
        <f t="shared" si="8"/>
        <v>0.36048995135489259</v>
      </c>
    </row>
    <row r="29" spans="4:18" x14ac:dyDescent="0.3">
      <c r="D29">
        <v>25</v>
      </c>
      <c r="E29" s="2">
        <f t="shared" si="9"/>
        <v>360529.69976370723</v>
      </c>
      <c r="F29" s="2">
        <f t="shared" si="0"/>
        <v>5000</v>
      </c>
      <c r="G29" s="2">
        <f t="shared" si="1"/>
        <v>29242.375981096578</v>
      </c>
      <c r="H29" s="2">
        <f t="shared" si="2"/>
        <v>394772.07574480382</v>
      </c>
      <c r="J29" s="2">
        <f t="shared" si="10"/>
        <v>203229.54143592747</v>
      </c>
      <c r="K29" s="2">
        <f t="shared" si="3"/>
        <v>5000</v>
      </c>
      <c r="L29" s="2">
        <f t="shared" si="4"/>
        <v>8329.1816574370987</v>
      </c>
      <c r="M29" s="2">
        <f t="shared" si="5"/>
        <v>216558.72309336456</v>
      </c>
      <c r="O29" s="2">
        <f t="shared" si="6"/>
        <v>611330.79883816838</v>
      </c>
      <c r="Q29" s="57">
        <f t="shared" si="7"/>
        <v>0.64575852630861474</v>
      </c>
      <c r="R29" s="57">
        <f t="shared" si="8"/>
        <v>0.35424147369138526</v>
      </c>
    </row>
    <row r="30" spans="4:18" x14ac:dyDescent="0.3">
      <c r="D30">
        <v>26</v>
      </c>
      <c r="E30" s="2">
        <f t="shared" si="9"/>
        <v>394772.07574480382</v>
      </c>
      <c r="F30" s="2">
        <f t="shared" si="0"/>
        <v>5000</v>
      </c>
      <c r="G30" s="2">
        <f t="shared" si="1"/>
        <v>31981.766059584308</v>
      </c>
      <c r="H30" s="2">
        <f t="shared" si="2"/>
        <v>431753.84180438815</v>
      </c>
      <c r="J30" s="2">
        <f t="shared" si="10"/>
        <v>216558.72309336456</v>
      </c>
      <c r="K30" s="2">
        <f t="shared" si="3"/>
        <v>5000</v>
      </c>
      <c r="L30" s="2">
        <f t="shared" si="4"/>
        <v>8862.3489237345821</v>
      </c>
      <c r="M30" s="2">
        <f t="shared" si="5"/>
        <v>230421.07201709916</v>
      </c>
      <c r="O30" s="2">
        <f t="shared" si="6"/>
        <v>662174.91382148734</v>
      </c>
      <c r="Q30" s="57">
        <f t="shared" si="7"/>
        <v>0.65202385773373273</v>
      </c>
      <c r="R30" s="57">
        <f t="shared" si="8"/>
        <v>0.34797614226626727</v>
      </c>
    </row>
    <row r="31" spans="4:18" x14ac:dyDescent="0.3">
      <c r="D31">
        <v>27</v>
      </c>
      <c r="E31" s="2">
        <f t="shared" si="9"/>
        <v>431753.84180438815</v>
      </c>
      <c r="F31" s="2">
        <f t="shared" si="0"/>
        <v>5000</v>
      </c>
      <c r="G31" s="2">
        <f t="shared" si="1"/>
        <v>34940.307344351051</v>
      </c>
      <c r="H31" s="2">
        <f t="shared" si="2"/>
        <v>471694.14914873918</v>
      </c>
      <c r="J31" s="2">
        <f t="shared" si="10"/>
        <v>230421.07201709916</v>
      </c>
      <c r="K31" s="2">
        <f t="shared" si="3"/>
        <v>5000</v>
      </c>
      <c r="L31" s="2">
        <f t="shared" si="4"/>
        <v>9416.8428806839656</v>
      </c>
      <c r="M31" s="2">
        <f t="shared" si="5"/>
        <v>244837.91489778314</v>
      </c>
      <c r="O31" s="2">
        <f t="shared" si="6"/>
        <v>716532.06404652237</v>
      </c>
      <c r="Q31" s="57">
        <f t="shared" si="7"/>
        <v>0.65830152315153534</v>
      </c>
      <c r="R31" s="57">
        <f t="shared" si="8"/>
        <v>0.34169847684846455</v>
      </c>
    </row>
    <row r="32" spans="4:18" x14ac:dyDescent="0.3">
      <c r="D32">
        <v>28</v>
      </c>
      <c r="E32" s="2">
        <f t="shared" si="9"/>
        <v>471694.14914873918</v>
      </c>
      <c r="F32" s="2">
        <f t="shared" si="0"/>
        <v>5000</v>
      </c>
      <c r="G32" s="2">
        <f t="shared" si="1"/>
        <v>38135.531931899131</v>
      </c>
      <c r="H32" s="2">
        <f t="shared" si="2"/>
        <v>514829.68108063831</v>
      </c>
      <c r="J32" s="2">
        <f t="shared" si="10"/>
        <v>244837.91489778314</v>
      </c>
      <c r="K32" s="2">
        <f t="shared" si="3"/>
        <v>5000</v>
      </c>
      <c r="L32" s="2">
        <f t="shared" si="4"/>
        <v>9993.5165959113256</v>
      </c>
      <c r="M32" s="2">
        <f t="shared" si="5"/>
        <v>259831.43149369446</v>
      </c>
      <c r="O32" s="2">
        <f t="shared" si="6"/>
        <v>774661.11257433274</v>
      </c>
      <c r="Q32" s="57">
        <f t="shared" si="7"/>
        <v>0.66458696935201811</v>
      </c>
      <c r="R32" s="57">
        <f t="shared" si="8"/>
        <v>0.33541303064798195</v>
      </c>
    </row>
    <row r="33" spans="4:18" x14ac:dyDescent="0.3">
      <c r="D33">
        <v>29</v>
      </c>
      <c r="E33" s="2">
        <f t="shared" si="9"/>
        <v>514829.68108063831</v>
      </c>
      <c r="F33" s="2">
        <f t="shared" si="0"/>
        <v>5000</v>
      </c>
      <c r="G33" s="2">
        <f t="shared" si="1"/>
        <v>41586.374486451066</v>
      </c>
      <c r="H33" s="2">
        <f t="shared" si="2"/>
        <v>561416.05556708935</v>
      </c>
      <c r="J33" s="2">
        <f t="shared" si="10"/>
        <v>259831.43149369446</v>
      </c>
      <c r="K33" s="2">
        <f t="shared" si="3"/>
        <v>5000</v>
      </c>
      <c r="L33" s="2">
        <f t="shared" si="4"/>
        <v>10593.257259747777</v>
      </c>
      <c r="M33" s="2">
        <f t="shared" si="5"/>
        <v>275424.6887534422</v>
      </c>
      <c r="O33" s="2">
        <f t="shared" si="6"/>
        <v>836840.74432053161</v>
      </c>
      <c r="Q33" s="57">
        <f t="shared" si="7"/>
        <v>0.67087562284378033</v>
      </c>
      <c r="R33" s="57">
        <f t="shared" si="8"/>
        <v>0.32912437715621962</v>
      </c>
    </row>
    <row r="34" spans="4:18" x14ac:dyDescent="0.3">
      <c r="D34">
        <v>30</v>
      </c>
      <c r="E34" s="2">
        <f t="shared" si="9"/>
        <v>561416.05556708935</v>
      </c>
      <c r="F34" s="2">
        <f t="shared" si="0"/>
        <v>5000</v>
      </c>
      <c r="G34" s="2">
        <f t="shared" si="1"/>
        <v>45313.28444536715</v>
      </c>
      <c r="H34" s="2">
        <f t="shared" si="2"/>
        <v>611729.34001245652</v>
      </c>
      <c r="J34" s="2">
        <f t="shared" si="10"/>
        <v>275424.6887534422</v>
      </c>
      <c r="K34" s="2">
        <f t="shared" si="3"/>
        <v>5000</v>
      </c>
      <c r="L34" s="2">
        <f t="shared" si="4"/>
        <v>11216.987550137688</v>
      </c>
      <c r="M34" s="2">
        <f t="shared" si="5"/>
        <v>291641.67630357988</v>
      </c>
      <c r="O34" s="2">
        <f t="shared" si="6"/>
        <v>903371.01631603646</v>
      </c>
      <c r="Q34" s="57">
        <f t="shared" si="7"/>
        <v>0.67716290313043248</v>
      </c>
      <c r="R34" s="57">
        <f t="shared" si="8"/>
        <v>0.32283709686956746</v>
      </c>
    </row>
    <row r="35" spans="4:18" x14ac:dyDescent="0.3">
      <c r="D35">
        <v>31</v>
      </c>
      <c r="E35" s="2">
        <f t="shared" si="9"/>
        <v>611729.34001245652</v>
      </c>
      <c r="F35" s="2">
        <f t="shared" si="0"/>
        <v>5000</v>
      </c>
      <c r="G35" s="2">
        <f t="shared" si="1"/>
        <v>49338.347200996526</v>
      </c>
      <c r="H35" s="2">
        <f t="shared" si="2"/>
        <v>666067.687213453</v>
      </c>
      <c r="I35" s="27"/>
      <c r="J35" s="2">
        <f t="shared" si="10"/>
        <v>291641.67630357988</v>
      </c>
      <c r="K35" s="2">
        <f t="shared" si="3"/>
        <v>5000</v>
      </c>
      <c r="L35" s="2">
        <f t="shared" si="4"/>
        <v>11865.667052143195</v>
      </c>
      <c r="M35" s="2">
        <f t="shared" si="5"/>
        <v>308507.34335572307</v>
      </c>
      <c r="O35" s="2">
        <f t="shared" si="6"/>
        <v>974575.03056917607</v>
      </c>
      <c r="Q35" s="57">
        <f t="shared" si="7"/>
        <v>0.68344423602198479</v>
      </c>
      <c r="R35" s="57">
        <f t="shared" si="8"/>
        <v>0.31655576397801521</v>
      </c>
    </row>
    <row r="36" spans="4:18" x14ac:dyDescent="0.3">
      <c r="D36">
        <v>32</v>
      </c>
      <c r="E36" s="2">
        <f t="shared" si="9"/>
        <v>666067.687213453</v>
      </c>
      <c r="F36" s="2">
        <f t="shared" si="0"/>
        <v>5000</v>
      </c>
      <c r="G36" s="2">
        <f t="shared" si="1"/>
        <v>53685.414977076238</v>
      </c>
      <c r="H36" s="2">
        <f t="shared" si="2"/>
        <v>724753.10219052923</v>
      </c>
      <c r="I36" s="27"/>
      <c r="J36" s="2">
        <f t="shared" si="10"/>
        <v>308507.34335572307</v>
      </c>
      <c r="K36" s="2">
        <f t="shared" si="3"/>
        <v>5000</v>
      </c>
      <c r="L36" s="2">
        <f t="shared" si="4"/>
        <v>12540.293734228922</v>
      </c>
      <c r="M36" s="2">
        <f t="shared" si="5"/>
        <v>326047.63708995201</v>
      </c>
      <c r="O36" s="2">
        <f t="shared" si="6"/>
        <v>1050800.7392804814</v>
      </c>
      <c r="Q36" s="57">
        <f t="shared" si="7"/>
        <v>0.68971506689916495</v>
      </c>
      <c r="R36" s="57">
        <f t="shared" si="8"/>
        <v>0.31028493310083488</v>
      </c>
    </row>
    <row r="37" spans="4:18" x14ac:dyDescent="0.3">
      <c r="D37">
        <v>33</v>
      </c>
      <c r="E37" s="2">
        <f t="shared" si="9"/>
        <v>724753.10219052923</v>
      </c>
      <c r="F37" s="2">
        <f t="shared" si="0"/>
        <v>5000</v>
      </c>
      <c r="G37" s="2">
        <f t="shared" si="1"/>
        <v>58380.248175242341</v>
      </c>
      <c r="H37" s="2">
        <f t="shared" si="2"/>
        <v>788133.35036577156</v>
      </c>
      <c r="I37" s="27"/>
      <c r="J37" s="2">
        <f t="shared" si="10"/>
        <v>326047.63708995201</v>
      </c>
      <c r="K37" s="2">
        <f t="shared" si="3"/>
        <v>5000</v>
      </c>
      <c r="L37" s="2">
        <f t="shared" si="4"/>
        <v>13241.905483598081</v>
      </c>
      <c r="M37" s="2">
        <f t="shared" si="5"/>
        <v>344289.54257355008</v>
      </c>
      <c r="O37" s="2">
        <f t="shared" si="6"/>
        <v>1132422.8929393217</v>
      </c>
      <c r="Q37" s="57">
        <f t="shared" si="7"/>
        <v>0.69597087384915834</v>
      </c>
      <c r="R37" s="57">
        <f t="shared" si="8"/>
        <v>0.30402912615084166</v>
      </c>
    </row>
    <row r="38" spans="4:18" x14ac:dyDescent="0.3">
      <c r="D38">
        <v>34</v>
      </c>
      <c r="E38" s="2">
        <f t="shared" si="9"/>
        <v>788133.35036577156</v>
      </c>
      <c r="F38" s="2">
        <f t="shared" si="0"/>
        <v>5000</v>
      </c>
      <c r="G38" s="2">
        <f t="shared" si="1"/>
        <v>63450.668029261724</v>
      </c>
      <c r="H38" s="2">
        <f t="shared" si="2"/>
        <v>856584.01839503332</v>
      </c>
      <c r="I38" s="27"/>
      <c r="J38" s="2">
        <f t="shared" si="10"/>
        <v>344289.54257355008</v>
      </c>
      <c r="K38" s="2">
        <f t="shared" si="3"/>
        <v>5000</v>
      </c>
      <c r="L38" s="2">
        <f t="shared" si="4"/>
        <v>13971.581702942003</v>
      </c>
      <c r="M38" s="2">
        <f t="shared" si="5"/>
        <v>363261.1242764921</v>
      </c>
      <c r="O38" s="2">
        <f t="shared" si="6"/>
        <v>1219845.1426715255</v>
      </c>
      <c r="Q38" s="57">
        <f t="shared" si="7"/>
        <v>0.70220718059266851</v>
      </c>
      <c r="R38" s="57">
        <f t="shared" si="8"/>
        <v>0.29779281940733149</v>
      </c>
    </row>
    <row r="39" spans="4:18" x14ac:dyDescent="0.3">
      <c r="D39">
        <v>35</v>
      </c>
      <c r="E39" s="2">
        <f t="shared" si="9"/>
        <v>856584.01839503332</v>
      </c>
      <c r="F39" s="2">
        <f t="shared" si="0"/>
        <v>5000</v>
      </c>
      <c r="G39" s="2">
        <f t="shared" si="1"/>
        <v>68926.721471602665</v>
      </c>
      <c r="H39" s="2">
        <f t="shared" si="2"/>
        <v>930510.73986663599</v>
      </c>
      <c r="I39" s="27"/>
      <c r="J39" s="2">
        <f t="shared" si="10"/>
        <v>363261.1242764921</v>
      </c>
      <c r="K39" s="2">
        <f t="shared" si="3"/>
        <v>5000</v>
      </c>
      <c r="L39" s="2">
        <f t="shared" si="4"/>
        <v>14730.444971059684</v>
      </c>
      <c r="M39" s="2">
        <f t="shared" si="5"/>
        <v>382991.56924755179</v>
      </c>
      <c r="O39" s="2">
        <f t="shared" si="6"/>
        <v>1313502.3091141877</v>
      </c>
      <c r="Q39" s="57">
        <f t="shared" si="7"/>
        <v>0.7084195691244447</v>
      </c>
      <c r="R39" s="57">
        <f t="shared" si="8"/>
        <v>0.29158043087555535</v>
      </c>
    </row>
  </sheetData>
  <mergeCells count="3">
    <mergeCell ref="E3:H3"/>
    <mergeCell ref="J3:M3"/>
    <mergeCell ref="B1:R1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8CB6C-7A1D-4CCB-859D-AAC4DC3CCDBF}">
  <dimension ref="B1:G33"/>
  <sheetViews>
    <sheetView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39" sqref="F39"/>
    </sheetView>
  </sheetViews>
  <sheetFormatPr defaultRowHeight="14.4" x14ac:dyDescent="0.3"/>
  <cols>
    <col min="2" max="2" width="46" bestFit="1" customWidth="1"/>
    <col min="4" max="4" width="8.77734375" customWidth="1"/>
    <col min="5" max="5" width="7.33203125" customWidth="1"/>
    <col min="6" max="6" width="10" customWidth="1"/>
    <col min="7" max="7" width="8.88671875" style="42"/>
  </cols>
  <sheetData>
    <row r="1" spans="2:7" x14ac:dyDescent="0.3">
      <c r="C1" s="4"/>
      <c r="D1" s="41" t="s">
        <v>35</v>
      </c>
      <c r="E1" s="41"/>
      <c r="F1" s="41"/>
    </row>
    <row r="2" spans="2:7" ht="15.6" x14ac:dyDescent="0.3">
      <c r="B2" s="40" t="s">
        <v>87</v>
      </c>
      <c r="C2" s="4" t="s">
        <v>89</v>
      </c>
      <c r="D2" s="4" t="s">
        <v>90</v>
      </c>
      <c r="E2" s="4" t="s">
        <v>41</v>
      </c>
      <c r="F2" s="4" t="s">
        <v>50</v>
      </c>
    </row>
    <row r="3" spans="2:7" x14ac:dyDescent="0.3">
      <c r="B3" s="4" t="s">
        <v>45</v>
      </c>
    </row>
    <row r="4" spans="2:7" x14ac:dyDescent="0.3">
      <c r="B4" t="s">
        <v>46</v>
      </c>
    </row>
    <row r="5" spans="2:7" x14ac:dyDescent="0.3">
      <c r="B5" t="s">
        <v>33</v>
      </c>
      <c r="C5" t="s">
        <v>34</v>
      </c>
      <c r="D5">
        <v>200</v>
      </c>
      <c r="E5" t="s">
        <v>42</v>
      </c>
      <c r="F5" t="s">
        <v>51</v>
      </c>
      <c r="G5" s="38" t="s">
        <v>36</v>
      </c>
    </row>
    <row r="6" spans="2:7" x14ac:dyDescent="0.3">
      <c r="B6" t="s">
        <v>37</v>
      </c>
      <c r="C6" t="s">
        <v>34</v>
      </c>
      <c r="D6">
        <v>57</v>
      </c>
      <c r="E6" t="s">
        <v>44</v>
      </c>
      <c r="F6" t="s">
        <v>51</v>
      </c>
      <c r="G6" s="38" t="s">
        <v>38</v>
      </c>
    </row>
    <row r="8" spans="2:7" x14ac:dyDescent="0.3">
      <c r="B8" t="s">
        <v>39</v>
      </c>
      <c r="C8" t="s">
        <v>34</v>
      </c>
      <c r="D8">
        <v>234</v>
      </c>
      <c r="E8" t="s">
        <v>43</v>
      </c>
      <c r="F8" t="s">
        <v>51</v>
      </c>
      <c r="G8" s="38" t="s">
        <v>40</v>
      </c>
    </row>
    <row r="10" spans="2:7" x14ac:dyDescent="0.3">
      <c r="B10" t="s">
        <v>47</v>
      </c>
    </row>
    <row r="11" spans="2:7" x14ac:dyDescent="0.3">
      <c r="B11" t="s">
        <v>78</v>
      </c>
      <c r="C11" t="s">
        <v>49</v>
      </c>
      <c r="D11">
        <v>3513</v>
      </c>
      <c r="E11" t="s">
        <v>48</v>
      </c>
      <c r="F11" t="s">
        <v>52</v>
      </c>
      <c r="G11" s="38" t="s">
        <v>53</v>
      </c>
    </row>
    <row r="12" spans="2:7" x14ac:dyDescent="0.3">
      <c r="B12" t="s">
        <v>79</v>
      </c>
      <c r="C12" t="s">
        <v>49</v>
      </c>
      <c r="D12">
        <v>3674</v>
      </c>
      <c r="E12" t="s">
        <v>54</v>
      </c>
      <c r="F12" t="s">
        <v>52</v>
      </c>
      <c r="G12" s="38" t="s">
        <v>56</v>
      </c>
    </row>
    <row r="14" spans="2:7" x14ac:dyDescent="0.3">
      <c r="B14" t="s">
        <v>55</v>
      </c>
    </row>
    <row r="15" spans="2:7" x14ac:dyDescent="0.3">
      <c r="B15" s="37" t="s">
        <v>58</v>
      </c>
      <c r="C15" t="s">
        <v>59</v>
      </c>
      <c r="D15">
        <v>2455</v>
      </c>
      <c r="E15" t="s">
        <v>57</v>
      </c>
      <c r="F15" t="s">
        <v>52</v>
      </c>
      <c r="G15" s="38" t="s">
        <v>60</v>
      </c>
    </row>
    <row r="17" spans="2:7" x14ac:dyDescent="0.3">
      <c r="B17" t="s">
        <v>61</v>
      </c>
    </row>
    <row r="18" spans="2:7" x14ac:dyDescent="0.3">
      <c r="B18" t="s">
        <v>80</v>
      </c>
      <c r="C18" t="s">
        <v>62</v>
      </c>
      <c r="D18">
        <v>5083</v>
      </c>
      <c r="E18" t="s">
        <v>63</v>
      </c>
      <c r="F18" t="s">
        <v>52</v>
      </c>
      <c r="G18" s="38" t="s">
        <v>64</v>
      </c>
    </row>
    <row r="19" spans="2:7" x14ac:dyDescent="0.3">
      <c r="B19" t="s">
        <v>81</v>
      </c>
      <c r="C19" t="s">
        <v>65</v>
      </c>
      <c r="D19">
        <v>2484</v>
      </c>
      <c r="E19" t="s">
        <v>66</v>
      </c>
      <c r="F19" s="3" t="s">
        <v>52</v>
      </c>
      <c r="G19" s="38" t="s">
        <v>67</v>
      </c>
    </row>
    <row r="21" spans="2:7" x14ac:dyDescent="0.3">
      <c r="B21" s="4" t="s">
        <v>96</v>
      </c>
    </row>
    <row r="22" spans="2:7" x14ac:dyDescent="0.3">
      <c r="B22" t="s">
        <v>82</v>
      </c>
      <c r="C22" t="s">
        <v>70</v>
      </c>
      <c r="D22">
        <v>988</v>
      </c>
      <c r="E22" t="s">
        <v>68</v>
      </c>
      <c r="F22" t="s">
        <v>51</v>
      </c>
      <c r="G22" s="38" t="s">
        <v>72</v>
      </c>
    </row>
    <row r="23" spans="2:7" x14ac:dyDescent="0.3">
      <c r="B23" t="s">
        <v>83</v>
      </c>
      <c r="C23" t="s">
        <v>71</v>
      </c>
      <c r="D23">
        <v>418</v>
      </c>
      <c r="E23" t="s">
        <v>69</v>
      </c>
      <c r="F23" t="s">
        <v>51</v>
      </c>
      <c r="G23" s="38" t="s">
        <v>73</v>
      </c>
    </row>
    <row r="25" spans="2:7" x14ac:dyDescent="0.3">
      <c r="B25" s="39" t="s">
        <v>77</v>
      </c>
      <c r="C25" t="s">
        <v>75</v>
      </c>
      <c r="D25">
        <v>1318</v>
      </c>
      <c r="E25" t="s">
        <v>74</v>
      </c>
      <c r="F25" t="s">
        <v>51</v>
      </c>
      <c r="G25" s="38" t="s">
        <v>76</v>
      </c>
    </row>
    <row r="26" spans="2:7" x14ac:dyDescent="0.3">
      <c r="B26" s="37" t="s">
        <v>85</v>
      </c>
      <c r="C26" t="s">
        <v>75</v>
      </c>
      <c r="D26">
        <v>489</v>
      </c>
      <c r="E26" t="s">
        <v>86</v>
      </c>
      <c r="F26" t="s">
        <v>51</v>
      </c>
      <c r="G26" s="38" t="s">
        <v>84</v>
      </c>
    </row>
    <row r="28" spans="2:7" x14ac:dyDescent="0.3">
      <c r="B28" t="s">
        <v>88</v>
      </c>
    </row>
    <row r="30" spans="2:7" x14ac:dyDescent="0.3">
      <c r="B30" s="4" t="s">
        <v>103</v>
      </c>
    </row>
    <row r="31" spans="2:7" x14ac:dyDescent="0.3">
      <c r="B31" t="s">
        <v>105</v>
      </c>
      <c r="C31" t="s">
        <v>106</v>
      </c>
      <c r="D31">
        <v>250</v>
      </c>
      <c r="E31" t="s">
        <v>107</v>
      </c>
      <c r="F31" t="s">
        <v>51</v>
      </c>
      <c r="G31" s="52" t="s">
        <v>104</v>
      </c>
    </row>
    <row r="32" spans="2:7" x14ac:dyDescent="0.3">
      <c r="B32" t="s">
        <v>108</v>
      </c>
    </row>
    <row r="33" spans="2:2" x14ac:dyDescent="0.3">
      <c r="B33" t="s">
        <v>109</v>
      </c>
    </row>
  </sheetData>
  <hyperlinks>
    <hyperlink ref="G5" r:id="rId1" location="/fundDetail/etf/portId=9561/assetCode=equit" display="https://www.vanguardcanada.ca/individual/indv/en/product.html - /fundDetail/etf/portId=9561/assetCode=equit" xr:uid="{71378A70-F6E3-495C-9DF1-023D0703F8F1}"/>
    <hyperlink ref="G6" r:id="rId2" location="/fundDetail/etf/portId=9554/assetCode=equity/?overview" display="https://www.vanguardcanada.ca/individual/indv/en/product.html - /fundDetail/etf/portId=9554/assetCode=equity/?overview" xr:uid="{EB478CF2-F9F3-46F8-A950-EC066150CED1}"/>
    <hyperlink ref="G8" r:id="rId3" xr:uid="{F18C5346-50C2-4389-919B-2718DC485C22}"/>
    <hyperlink ref="G11" r:id="rId4" xr:uid="{85FC40C0-D9DA-4C82-A08C-BCD56D54D0F0}"/>
    <hyperlink ref="G12" r:id="rId5" xr:uid="{E511B215-39B9-4E69-AB70-A4722EC9A0B9}"/>
    <hyperlink ref="G15" r:id="rId6" xr:uid="{3347125E-90C6-42C3-9EAF-767FDA380BBA}"/>
    <hyperlink ref="G18" r:id="rId7" xr:uid="{41D2C561-DF2C-4CAC-A81D-72B1548F351F}"/>
    <hyperlink ref="G19" r:id="rId8" xr:uid="{984C4CE9-99F5-4EE8-8ADF-5810DDE3CAC7}"/>
    <hyperlink ref="G22" r:id="rId9" xr:uid="{542CA0B5-1857-480B-A8A0-3070ADB8A2E8}"/>
    <hyperlink ref="G23" r:id="rId10" xr:uid="{1C6CB275-7BAF-42DC-8D1F-E4B84C7715F4}"/>
    <hyperlink ref="G25" r:id="rId11" xr:uid="{34439793-B89E-4B78-BFF5-91654B4808BC}"/>
    <hyperlink ref="G26" r:id="rId12" xr:uid="{3C50EC43-69B1-46B6-9BFE-90434D271A9E}"/>
    <hyperlink ref="G31" r:id="rId13" xr:uid="{B35BCFBA-7061-464C-8A98-9F2C16C1ACC3}"/>
  </hyperlinks>
  <pageMargins left="0.7" right="0.7" top="0.75" bottom="0.75" header="0.3" footer="0.3"/>
  <pageSetup orientation="portrait" horizontalDpi="4294967293" verticalDpi="0"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013D7-5417-41FC-8432-EFF75C84DC9E}">
  <dimension ref="D1:I15"/>
  <sheetViews>
    <sheetView zoomScale="130" zoomScaleNormal="130" workbookViewId="0">
      <selection activeCell="D12" sqref="D12"/>
    </sheetView>
  </sheetViews>
  <sheetFormatPr defaultRowHeight="14.4" x14ac:dyDescent="0.3"/>
  <cols>
    <col min="4" max="4" width="12.6640625" customWidth="1"/>
    <col min="5" max="5" width="43.44140625" bestFit="1" customWidth="1"/>
  </cols>
  <sheetData>
    <row r="1" spans="4:9" ht="23.4" x14ac:dyDescent="0.45">
      <c r="D1" s="43" t="s">
        <v>93</v>
      </c>
    </row>
    <row r="2" spans="4:9" ht="23.4" x14ac:dyDescent="0.45">
      <c r="D2" s="43" t="s">
        <v>101</v>
      </c>
    </row>
    <row r="3" spans="4:9" x14ac:dyDescent="0.3">
      <c r="H3" t="s">
        <v>98</v>
      </c>
    </row>
    <row r="4" spans="4:9" x14ac:dyDescent="0.3">
      <c r="F4" t="s">
        <v>99</v>
      </c>
      <c r="G4" t="s">
        <v>97</v>
      </c>
      <c r="H4" t="s">
        <v>99</v>
      </c>
    </row>
    <row r="5" spans="4:9" x14ac:dyDescent="0.3">
      <c r="D5" s="4" t="s">
        <v>45</v>
      </c>
    </row>
    <row r="6" spans="4:9" x14ac:dyDescent="0.3">
      <c r="D6" t="s">
        <v>46</v>
      </c>
      <c r="E6" t="s">
        <v>37</v>
      </c>
      <c r="F6">
        <v>6</v>
      </c>
      <c r="G6" s="20">
        <v>0.19</v>
      </c>
      <c r="H6">
        <f>F6*G6</f>
        <v>1.1400000000000001</v>
      </c>
    </row>
    <row r="7" spans="4:9" x14ac:dyDescent="0.3">
      <c r="D7" t="s">
        <v>47</v>
      </c>
      <c r="E7" t="s">
        <v>79</v>
      </c>
      <c r="F7">
        <v>3</v>
      </c>
      <c r="G7" s="20">
        <v>0.2</v>
      </c>
      <c r="H7">
        <f t="shared" ref="H7:H13" si="0">F7*G7</f>
        <v>0.60000000000000009</v>
      </c>
    </row>
    <row r="8" spans="4:9" x14ac:dyDescent="0.3">
      <c r="D8" t="s">
        <v>94</v>
      </c>
      <c r="E8" s="39" t="s">
        <v>58</v>
      </c>
      <c r="F8">
        <v>7</v>
      </c>
      <c r="G8" s="20">
        <v>0.12</v>
      </c>
      <c r="H8">
        <f t="shared" si="0"/>
        <v>0.84</v>
      </c>
    </row>
    <row r="9" spans="4:9" x14ac:dyDescent="0.3">
      <c r="D9" t="s">
        <v>95</v>
      </c>
      <c r="E9" t="s">
        <v>80</v>
      </c>
      <c r="F9">
        <v>12</v>
      </c>
      <c r="G9" s="20">
        <v>0.04</v>
      </c>
      <c r="H9">
        <f t="shared" si="0"/>
        <v>0.48</v>
      </c>
    </row>
    <row r="11" spans="4:9" x14ac:dyDescent="0.3">
      <c r="D11" s="4" t="s">
        <v>96</v>
      </c>
    </row>
    <row r="12" spans="4:9" x14ac:dyDescent="0.3">
      <c r="D12" t="s">
        <v>46</v>
      </c>
      <c r="E12" t="s">
        <v>82</v>
      </c>
      <c r="F12">
        <v>9</v>
      </c>
      <c r="G12" s="20">
        <v>0.35</v>
      </c>
      <c r="H12">
        <f t="shared" si="0"/>
        <v>3.15</v>
      </c>
    </row>
    <row r="13" spans="4:9" x14ac:dyDescent="0.3">
      <c r="D13" t="s">
        <v>46</v>
      </c>
      <c r="E13" s="39" t="s">
        <v>85</v>
      </c>
      <c r="F13">
        <v>10</v>
      </c>
      <c r="G13" s="44">
        <v>0.1</v>
      </c>
      <c r="H13" s="36">
        <f t="shared" si="0"/>
        <v>1</v>
      </c>
    </row>
    <row r="14" spans="4:9" x14ac:dyDescent="0.3">
      <c r="G14" s="20">
        <f>SUM(G6:G13)</f>
        <v>1</v>
      </c>
      <c r="H14" s="4">
        <f>SUM(H6:H13)</f>
        <v>7.21</v>
      </c>
      <c r="I14" t="s">
        <v>100</v>
      </c>
    </row>
    <row r="15" spans="4:9" x14ac:dyDescent="0.3">
      <c r="E15" s="45" t="s">
        <v>102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Work</vt:lpstr>
      <vt:lpstr>Retirement</vt:lpstr>
      <vt:lpstr>Asset Allocation</vt:lpstr>
      <vt:lpstr>Product</vt:lpstr>
      <vt:lpstr>Portfolio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Immaculate Villacrucis</dc:creator>
  <cp:lastModifiedBy>robert pavich</cp:lastModifiedBy>
  <dcterms:created xsi:type="dcterms:W3CDTF">2018-02-01T11:18:47Z</dcterms:created>
  <dcterms:modified xsi:type="dcterms:W3CDTF">2020-01-29T14:51:50Z</dcterms:modified>
</cp:coreProperties>
</file>